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0545"/>
  </bookViews>
  <sheets>
    <sheet name="PLANILHA" sheetId="1" r:id="rId1"/>
    <sheet name="CRONOGRAMA" sheetId="3" r:id="rId2"/>
  </sheets>
  <externalReferences>
    <externalReference r:id="rId3"/>
  </externalReferences>
  <definedNames>
    <definedName name="_xlnm.Print_Area" localSheetId="1">CRONOGRAMA!$B$2:$I$61</definedName>
    <definedName name="_xlnm.Print_Area" localSheetId="0">PLANILHA!$A$1:$G$157</definedName>
    <definedName name="unidades">[1]REFERÊNCIAS!$J$1:$J$65536</definedName>
  </definedNames>
  <calcPr calcId="125725" iterate="1"/>
</workbook>
</file>

<file path=xl/calcChain.xml><?xml version="1.0" encoding="utf-8"?>
<calcChain xmlns="http://schemas.openxmlformats.org/spreadsheetml/2006/main">
  <c r="H8" i="3"/>
  <c r="G8"/>
  <c r="F8"/>
  <c r="G149" i="1"/>
  <c r="G12" i="3"/>
  <c r="H12"/>
  <c r="G16"/>
  <c r="H16"/>
  <c r="G17"/>
  <c r="H17"/>
  <c r="I40"/>
  <c r="I58"/>
  <c r="I56"/>
  <c r="G55"/>
  <c r="F55"/>
  <c r="E55"/>
  <c r="I54"/>
  <c r="F53"/>
  <c r="E53"/>
  <c r="I52"/>
  <c r="F51"/>
  <c r="E51"/>
  <c r="I50"/>
  <c r="F49"/>
  <c r="E49"/>
  <c r="I48"/>
  <c r="H47"/>
  <c r="E47"/>
  <c r="I46"/>
  <c r="E45"/>
  <c r="I44"/>
  <c r="G43"/>
  <c r="F43"/>
  <c r="E43"/>
  <c r="I42"/>
  <c r="H41"/>
  <c r="I38"/>
  <c r="E37"/>
  <c r="I36"/>
  <c r="E35"/>
  <c r="I34"/>
  <c r="H33"/>
  <c r="I32"/>
  <c r="H31"/>
  <c r="F31"/>
  <c r="E31"/>
  <c r="I30"/>
  <c r="G29"/>
  <c r="I28"/>
  <c r="H27"/>
  <c r="G27"/>
  <c r="I26"/>
  <c r="I24"/>
  <c r="H23"/>
  <c r="G23"/>
  <c r="F23"/>
  <c r="I22"/>
  <c r="I20"/>
  <c r="F17"/>
  <c r="E17"/>
  <c r="F16"/>
  <c r="E16"/>
  <c r="F14"/>
  <c r="G14" s="1"/>
  <c r="H14" s="1"/>
  <c r="E14"/>
  <c r="F12"/>
  <c r="E12"/>
  <c r="D10"/>
  <c r="D12" s="1"/>
  <c r="F45" l="1"/>
  <c r="E39"/>
  <c r="G15" i="1" l="1"/>
  <c r="T15" s="1"/>
  <c r="I15"/>
  <c r="BY15" s="1"/>
  <c r="K15"/>
  <c r="V15" s="1"/>
  <c r="M15"/>
  <c r="W15" s="1"/>
  <c r="O15"/>
  <c r="X15" s="1"/>
  <c r="Q15"/>
  <c r="CC15" s="1"/>
  <c r="R15"/>
  <c r="S15" s="1"/>
  <c r="Z15"/>
  <c r="AU15"/>
  <c r="AV15"/>
  <c r="AW15"/>
  <c r="AX15"/>
  <c r="AY15"/>
  <c r="AZ15"/>
  <c r="BB15"/>
  <c r="BA15" s="1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G16"/>
  <c r="T16" s="1"/>
  <c r="I16"/>
  <c r="BY16" s="1"/>
  <c r="K16"/>
  <c r="V16" s="1"/>
  <c r="M16"/>
  <c r="CA16" s="1"/>
  <c r="O16"/>
  <c r="CB16" s="1"/>
  <c r="Q16"/>
  <c r="CC16" s="1"/>
  <c r="R16"/>
  <c r="S16" s="1"/>
  <c r="W16"/>
  <c r="X16"/>
  <c r="Z16"/>
  <c r="AU16"/>
  <c r="AV16"/>
  <c r="AW16"/>
  <c r="AX16"/>
  <c r="AY16"/>
  <c r="AZ16"/>
  <c r="BB16"/>
  <c r="BA16" s="1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I17"/>
  <c r="BY17" s="1"/>
  <c r="K17"/>
  <c r="BZ17" s="1"/>
  <c r="M17"/>
  <c r="CA17" s="1"/>
  <c r="O17"/>
  <c r="X17" s="1"/>
  <c r="Q17"/>
  <c r="CC17" s="1"/>
  <c r="R17"/>
  <c r="S17" s="1"/>
  <c r="W17"/>
  <c r="Z17"/>
  <c r="AU17"/>
  <c r="AV17"/>
  <c r="AW17"/>
  <c r="AX17"/>
  <c r="AY17"/>
  <c r="AZ17"/>
  <c r="BB17"/>
  <c r="BA17" s="1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G18"/>
  <c r="T18" s="1"/>
  <c r="I18"/>
  <c r="BY18" s="1"/>
  <c r="K18"/>
  <c r="BZ18" s="1"/>
  <c r="M18"/>
  <c r="CA18" s="1"/>
  <c r="O18"/>
  <c r="X18" s="1"/>
  <c r="Q18"/>
  <c r="CC18" s="1"/>
  <c r="R18"/>
  <c r="S18" s="1"/>
  <c r="Z18"/>
  <c r="AU18"/>
  <c r="AV18"/>
  <c r="AW18"/>
  <c r="AX18"/>
  <c r="AY18"/>
  <c r="AZ18"/>
  <c r="BB18"/>
  <c r="BA18" s="1"/>
  <c r="BC18"/>
  <c r="BD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G19"/>
  <c r="T19" s="1"/>
  <c r="I19"/>
  <c r="BY19" s="1"/>
  <c r="K19"/>
  <c r="BZ19" s="1"/>
  <c r="M19"/>
  <c r="W19" s="1"/>
  <c r="O19"/>
  <c r="CB19" s="1"/>
  <c r="Q19"/>
  <c r="CC19" s="1"/>
  <c r="R19"/>
  <c r="S19" s="1"/>
  <c r="Z19"/>
  <c r="AU19"/>
  <c r="AV19"/>
  <c r="AW19"/>
  <c r="AX19"/>
  <c r="AY19"/>
  <c r="AZ19"/>
  <c r="BB19"/>
  <c r="BA19" s="1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I20"/>
  <c r="BY20" s="1"/>
  <c r="K20"/>
  <c r="BZ20" s="1"/>
  <c r="M20"/>
  <c r="CA20" s="1"/>
  <c r="O20"/>
  <c r="X20" s="1"/>
  <c r="Q20"/>
  <c r="CC20" s="1"/>
  <c r="R20"/>
  <c r="S20" s="1"/>
  <c r="W20"/>
  <c r="Z20"/>
  <c r="AU20"/>
  <c r="AV20"/>
  <c r="AW20"/>
  <c r="AX20"/>
  <c r="AY20"/>
  <c r="AZ20"/>
  <c r="BB20"/>
  <c r="BA20" s="1"/>
  <c r="BC20"/>
  <c r="BD20"/>
  <c r="BE20"/>
  <c r="BF20"/>
  <c r="BG20"/>
  <c r="BH20"/>
  <c r="BI20"/>
  <c r="BJ20"/>
  <c r="BK20"/>
  <c r="BL20"/>
  <c r="BM20"/>
  <c r="BN20"/>
  <c r="BO20"/>
  <c r="BP20"/>
  <c r="BQ20"/>
  <c r="BR20"/>
  <c r="BS20"/>
  <c r="BT20"/>
  <c r="BU20"/>
  <c r="BV20"/>
  <c r="G21"/>
  <c r="T21" s="1"/>
  <c r="I21"/>
  <c r="BY21" s="1"/>
  <c r="K21"/>
  <c r="BZ21" s="1"/>
  <c r="M21"/>
  <c r="CA21" s="1"/>
  <c r="O21"/>
  <c r="X21" s="1"/>
  <c r="Q21"/>
  <c r="CC21" s="1"/>
  <c r="R21"/>
  <c r="S21" s="1"/>
  <c r="Z21"/>
  <c r="AU21"/>
  <c r="AV21"/>
  <c r="AW21"/>
  <c r="AX21"/>
  <c r="AY21"/>
  <c r="AZ21"/>
  <c r="BB21"/>
  <c r="BA21" s="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I22"/>
  <c r="BY22" s="1"/>
  <c r="K22"/>
  <c r="BZ22" s="1"/>
  <c r="M22"/>
  <c r="CA22" s="1"/>
  <c r="O22"/>
  <c r="X22" s="1"/>
  <c r="Q22"/>
  <c r="CC22" s="1"/>
  <c r="R22"/>
  <c r="S22" s="1"/>
  <c r="Z22"/>
  <c r="AU22"/>
  <c r="AV22"/>
  <c r="AW22"/>
  <c r="AX22"/>
  <c r="AY22"/>
  <c r="AZ22"/>
  <c r="BB22"/>
  <c r="BA22" s="1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G23"/>
  <c r="T23" s="1"/>
  <c r="I23"/>
  <c r="BY23" s="1"/>
  <c r="K23"/>
  <c r="BZ23" s="1"/>
  <c r="M23"/>
  <c r="CA23" s="1"/>
  <c r="O23"/>
  <c r="CB23" s="1"/>
  <c r="Q23"/>
  <c r="CC23" s="1"/>
  <c r="R23"/>
  <c r="S23" s="1"/>
  <c r="Z23"/>
  <c r="AU23"/>
  <c r="AV23"/>
  <c r="AW23"/>
  <c r="AX23"/>
  <c r="AY23"/>
  <c r="AZ23"/>
  <c r="BB23"/>
  <c r="BA23" s="1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G24"/>
  <c r="T24" s="1"/>
  <c r="I24"/>
  <c r="BY24" s="1"/>
  <c r="K24"/>
  <c r="BZ24" s="1"/>
  <c r="M24"/>
  <c r="W24" s="1"/>
  <c r="O24"/>
  <c r="X24" s="1"/>
  <c r="Q24"/>
  <c r="CC24" s="1"/>
  <c r="R24"/>
  <c r="S24" s="1"/>
  <c r="Z24"/>
  <c r="AU24"/>
  <c r="AV24"/>
  <c r="AW24"/>
  <c r="AX24"/>
  <c r="AY24"/>
  <c r="AZ24"/>
  <c r="BB24"/>
  <c r="BA24" s="1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G25"/>
  <c r="T25" s="1"/>
  <c r="I25"/>
  <c r="BY25" s="1"/>
  <c r="K25"/>
  <c r="BZ25" s="1"/>
  <c r="M25"/>
  <c r="CA25" s="1"/>
  <c r="O25"/>
  <c r="X25" s="1"/>
  <c r="Q25"/>
  <c r="CC25" s="1"/>
  <c r="R25"/>
  <c r="S25" s="1"/>
  <c r="Z25"/>
  <c r="AU25"/>
  <c r="AV25"/>
  <c r="AW25"/>
  <c r="AX25"/>
  <c r="AY25"/>
  <c r="AZ25"/>
  <c r="BB25"/>
  <c r="BA25" s="1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G26"/>
  <c r="T26" s="1"/>
  <c r="I26"/>
  <c r="BY26" s="1"/>
  <c r="K26"/>
  <c r="BZ26" s="1"/>
  <c r="M26"/>
  <c r="CA26" s="1"/>
  <c r="O26"/>
  <c r="X26" s="1"/>
  <c r="Q26"/>
  <c r="CC26" s="1"/>
  <c r="R26"/>
  <c r="S26" s="1"/>
  <c r="W26"/>
  <c r="Z26"/>
  <c r="AU26"/>
  <c r="AV26"/>
  <c r="AW26"/>
  <c r="AX26"/>
  <c r="AY26"/>
  <c r="AZ26"/>
  <c r="BB26"/>
  <c r="BA26" s="1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CB26"/>
  <c r="G27"/>
  <c r="T27" s="1"/>
  <c r="I27"/>
  <c r="BY27" s="1"/>
  <c r="K27"/>
  <c r="BZ27" s="1"/>
  <c r="M27"/>
  <c r="W27" s="1"/>
  <c r="O27"/>
  <c r="CB27" s="1"/>
  <c r="Q27"/>
  <c r="CC27" s="1"/>
  <c r="R27"/>
  <c r="S27" s="1"/>
  <c r="Z27"/>
  <c r="AU27"/>
  <c r="AV27"/>
  <c r="AW27"/>
  <c r="AX27"/>
  <c r="AY27"/>
  <c r="AZ27"/>
  <c r="BB27"/>
  <c r="BA27" s="1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G28"/>
  <c r="T28" s="1"/>
  <c r="I28"/>
  <c r="BY28" s="1"/>
  <c r="K28"/>
  <c r="BZ28" s="1"/>
  <c r="M28"/>
  <c r="W28" s="1"/>
  <c r="O28"/>
  <c r="X28" s="1"/>
  <c r="Q28"/>
  <c r="CC28" s="1"/>
  <c r="R28"/>
  <c r="S28" s="1"/>
  <c r="Z28"/>
  <c r="AU28"/>
  <c r="AV28"/>
  <c r="AW28"/>
  <c r="AX28"/>
  <c r="AY28"/>
  <c r="AZ28"/>
  <c r="BB28"/>
  <c r="BA28" s="1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CA28"/>
  <c r="G29"/>
  <c r="T29" s="1"/>
  <c r="I29"/>
  <c r="BY29" s="1"/>
  <c r="K29"/>
  <c r="BZ29" s="1"/>
  <c r="M29"/>
  <c r="CA29" s="1"/>
  <c r="O29"/>
  <c r="CB29" s="1"/>
  <c r="Q29"/>
  <c r="CC29" s="1"/>
  <c r="R29"/>
  <c r="S29" s="1"/>
  <c r="W29"/>
  <c r="X29"/>
  <c r="Z29"/>
  <c r="AU29"/>
  <c r="AV29"/>
  <c r="AW29"/>
  <c r="AX29"/>
  <c r="AY29"/>
  <c r="AZ29"/>
  <c r="BB29"/>
  <c r="BA29" s="1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G30"/>
  <c r="T30" s="1"/>
  <c r="I30"/>
  <c r="BY30" s="1"/>
  <c r="K30"/>
  <c r="BZ30" s="1"/>
  <c r="M30"/>
  <c r="CA30" s="1"/>
  <c r="O30"/>
  <c r="X30" s="1"/>
  <c r="Q30"/>
  <c r="CC30" s="1"/>
  <c r="R30"/>
  <c r="S30" s="1"/>
  <c r="W30"/>
  <c r="Z30"/>
  <c r="AU30"/>
  <c r="AV30"/>
  <c r="AW30"/>
  <c r="AX30"/>
  <c r="AY30"/>
  <c r="AZ30"/>
  <c r="BB30"/>
  <c r="BA30" s="1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CB30"/>
  <c r="G31"/>
  <c r="T31" s="1"/>
  <c r="I31"/>
  <c r="BY31" s="1"/>
  <c r="K31"/>
  <c r="BZ31" s="1"/>
  <c r="M31"/>
  <c r="W31" s="1"/>
  <c r="O31"/>
  <c r="CB31" s="1"/>
  <c r="Q31"/>
  <c r="CC31" s="1"/>
  <c r="R31"/>
  <c r="S31" s="1"/>
  <c r="Z31"/>
  <c r="AU31"/>
  <c r="AV31"/>
  <c r="AW31"/>
  <c r="AX31"/>
  <c r="AY31"/>
  <c r="AZ31"/>
  <c r="BB31"/>
  <c r="BA31" s="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CA31"/>
  <c r="G32"/>
  <c r="T32" s="1"/>
  <c r="I32"/>
  <c r="BY32" s="1"/>
  <c r="K32"/>
  <c r="BZ32" s="1"/>
  <c r="M32"/>
  <c r="CA32" s="1"/>
  <c r="O32"/>
  <c r="X32" s="1"/>
  <c r="Q32"/>
  <c r="CC32" s="1"/>
  <c r="R32"/>
  <c r="S32" s="1"/>
  <c r="Z32"/>
  <c r="AU32"/>
  <c r="AV32"/>
  <c r="AW32"/>
  <c r="AX32"/>
  <c r="AY32"/>
  <c r="AZ32"/>
  <c r="BB32"/>
  <c r="BA32" s="1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I33"/>
  <c r="BY33" s="1"/>
  <c r="K33"/>
  <c r="BZ33" s="1"/>
  <c r="M33"/>
  <c r="CA33" s="1"/>
  <c r="O33"/>
  <c r="CB33" s="1"/>
  <c r="Q33"/>
  <c r="CC33" s="1"/>
  <c r="R33"/>
  <c r="S33" s="1"/>
  <c r="W33"/>
  <c r="Z33"/>
  <c r="AU33"/>
  <c r="AV33"/>
  <c r="AW33"/>
  <c r="AX33"/>
  <c r="AY33"/>
  <c r="AZ33"/>
  <c r="BB33"/>
  <c r="BA33" s="1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G34"/>
  <c r="T34" s="1"/>
  <c r="I34"/>
  <c r="BY34" s="1"/>
  <c r="K34"/>
  <c r="BZ34" s="1"/>
  <c r="M34"/>
  <c r="W34" s="1"/>
  <c r="O34"/>
  <c r="CB34" s="1"/>
  <c r="Q34"/>
  <c r="CC34" s="1"/>
  <c r="R34"/>
  <c r="S34" s="1"/>
  <c r="Z34"/>
  <c r="AU34"/>
  <c r="AV34"/>
  <c r="AW34"/>
  <c r="AX34"/>
  <c r="AY34"/>
  <c r="AZ34"/>
  <c r="BB34"/>
  <c r="BA34" s="1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G35"/>
  <c r="T35" s="1"/>
  <c r="I35"/>
  <c r="BY35" s="1"/>
  <c r="K35"/>
  <c r="BZ35" s="1"/>
  <c r="M35"/>
  <c r="W35" s="1"/>
  <c r="O35"/>
  <c r="X35" s="1"/>
  <c r="Q35"/>
  <c r="CC35" s="1"/>
  <c r="R35"/>
  <c r="S35" s="1"/>
  <c r="Z35"/>
  <c r="AU35"/>
  <c r="AV35"/>
  <c r="AW35"/>
  <c r="AX35"/>
  <c r="AY35"/>
  <c r="AZ35"/>
  <c r="BB35"/>
  <c r="BA35" s="1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G36"/>
  <c r="T36" s="1"/>
  <c r="I36"/>
  <c r="BY36" s="1"/>
  <c r="K36"/>
  <c r="BZ36" s="1"/>
  <c r="M36"/>
  <c r="CA36" s="1"/>
  <c r="O36"/>
  <c r="X36" s="1"/>
  <c r="Q36"/>
  <c r="CC36" s="1"/>
  <c r="R36"/>
  <c r="S36" s="1"/>
  <c r="Z36"/>
  <c r="AU36"/>
  <c r="AV36"/>
  <c r="AW36"/>
  <c r="AX36"/>
  <c r="AY36"/>
  <c r="AZ36"/>
  <c r="BB36"/>
  <c r="BA36" s="1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G37"/>
  <c r="T37" s="1"/>
  <c r="I37"/>
  <c r="BY37" s="1"/>
  <c r="K37"/>
  <c r="BZ37" s="1"/>
  <c r="M37"/>
  <c r="W37" s="1"/>
  <c r="O37"/>
  <c r="CB37" s="1"/>
  <c r="Q37"/>
  <c r="CC37" s="1"/>
  <c r="R37"/>
  <c r="S37" s="1"/>
  <c r="Z37"/>
  <c r="AU37"/>
  <c r="AV37"/>
  <c r="AW37"/>
  <c r="AX37"/>
  <c r="AY37"/>
  <c r="AZ37"/>
  <c r="BB37"/>
  <c r="BA37" s="1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CA37"/>
  <c r="G38"/>
  <c r="T38" s="1"/>
  <c r="I38"/>
  <c r="BY38" s="1"/>
  <c r="K38"/>
  <c r="BZ38" s="1"/>
  <c r="M38"/>
  <c r="W38" s="1"/>
  <c r="O38"/>
  <c r="X38" s="1"/>
  <c r="Q38"/>
  <c r="CC38" s="1"/>
  <c r="R38"/>
  <c r="S38" s="1"/>
  <c r="Z38"/>
  <c r="AU38"/>
  <c r="AV38"/>
  <c r="AW38"/>
  <c r="AX38"/>
  <c r="AY38"/>
  <c r="AZ38"/>
  <c r="BB38"/>
  <c r="BA38" s="1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G39"/>
  <c r="T39" s="1"/>
  <c r="I39"/>
  <c r="BY39" s="1"/>
  <c r="K39"/>
  <c r="BZ39" s="1"/>
  <c r="M39"/>
  <c r="W39" s="1"/>
  <c r="O39"/>
  <c r="X39" s="1"/>
  <c r="Q39"/>
  <c r="CC39" s="1"/>
  <c r="R39"/>
  <c r="S39" s="1"/>
  <c r="Z39"/>
  <c r="AU39"/>
  <c r="AV39"/>
  <c r="AW39"/>
  <c r="AX39"/>
  <c r="AY39"/>
  <c r="AZ39"/>
  <c r="BB39"/>
  <c r="BA39" s="1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T40"/>
  <c r="I40"/>
  <c r="BY40" s="1"/>
  <c r="K40"/>
  <c r="BZ40" s="1"/>
  <c r="M40"/>
  <c r="CA40" s="1"/>
  <c r="O40"/>
  <c r="X40" s="1"/>
  <c r="Q40"/>
  <c r="CC40" s="1"/>
  <c r="R40"/>
  <c r="S40" s="1"/>
  <c r="Z40"/>
  <c r="AU40"/>
  <c r="AV40"/>
  <c r="AW40"/>
  <c r="AX40"/>
  <c r="AY40"/>
  <c r="AZ40"/>
  <c r="BB40"/>
  <c r="BA40" s="1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I41"/>
  <c r="BY41" s="1"/>
  <c r="K41"/>
  <c r="BZ41" s="1"/>
  <c r="M41"/>
  <c r="W41" s="1"/>
  <c r="O41"/>
  <c r="CB41" s="1"/>
  <c r="Q41"/>
  <c r="CC41" s="1"/>
  <c r="R41"/>
  <c r="S41" s="1"/>
  <c r="Z41"/>
  <c r="AU41"/>
  <c r="AV41"/>
  <c r="AW41"/>
  <c r="AX41"/>
  <c r="AY41"/>
  <c r="AZ41"/>
  <c r="BB41"/>
  <c r="BA41" s="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G42"/>
  <c r="T42" s="1"/>
  <c r="I42"/>
  <c r="BY42" s="1"/>
  <c r="K42"/>
  <c r="BZ42" s="1"/>
  <c r="M42"/>
  <c r="W42" s="1"/>
  <c r="O42"/>
  <c r="CB42" s="1"/>
  <c r="Q42"/>
  <c r="CC42" s="1"/>
  <c r="R42"/>
  <c r="S42" s="1"/>
  <c r="Z42"/>
  <c r="AU42"/>
  <c r="AV42"/>
  <c r="AW42"/>
  <c r="AX42"/>
  <c r="AY42"/>
  <c r="AZ42"/>
  <c r="BB42"/>
  <c r="BA42" s="1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G43"/>
  <c r="T43" s="1"/>
  <c r="I43"/>
  <c r="BY43" s="1"/>
  <c r="K43"/>
  <c r="BZ43" s="1"/>
  <c r="M43"/>
  <c r="W43" s="1"/>
  <c r="O43"/>
  <c r="X43" s="1"/>
  <c r="Q43"/>
  <c r="CC43" s="1"/>
  <c r="R43"/>
  <c r="S43" s="1"/>
  <c r="Z43"/>
  <c r="AU43"/>
  <c r="AV43"/>
  <c r="AW43"/>
  <c r="AX43"/>
  <c r="AY43"/>
  <c r="AZ43"/>
  <c r="BB43"/>
  <c r="BA43" s="1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G44"/>
  <c r="T44" s="1"/>
  <c r="I44"/>
  <c r="BY44" s="1"/>
  <c r="K44"/>
  <c r="BZ44" s="1"/>
  <c r="M44"/>
  <c r="W44" s="1"/>
  <c r="O44"/>
  <c r="X44" s="1"/>
  <c r="Q44"/>
  <c r="CC44" s="1"/>
  <c r="R44"/>
  <c r="S44" s="1"/>
  <c r="Z44"/>
  <c r="AU44"/>
  <c r="AV44"/>
  <c r="AW44"/>
  <c r="AX44"/>
  <c r="AY44"/>
  <c r="AZ44"/>
  <c r="BB44"/>
  <c r="BA44" s="1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CA44"/>
  <c r="CB44"/>
  <c r="G45"/>
  <c r="T45" s="1"/>
  <c r="I45"/>
  <c r="BY45" s="1"/>
  <c r="K45"/>
  <c r="BZ45" s="1"/>
  <c r="M45"/>
  <c r="CA45" s="1"/>
  <c r="O45"/>
  <c r="X45" s="1"/>
  <c r="Q45"/>
  <c r="CC45" s="1"/>
  <c r="R45"/>
  <c r="S45" s="1"/>
  <c r="Z45"/>
  <c r="AU45"/>
  <c r="AV45"/>
  <c r="AW45"/>
  <c r="AX45"/>
  <c r="AY45"/>
  <c r="AZ45"/>
  <c r="BB45"/>
  <c r="BA45" s="1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G46"/>
  <c r="T46" s="1"/>
  <c r="I46"/>
  <c r="BY46" s="1"/>
  <c r="K46"/>
  <c r="BZ46" s="1"/>
  <c r="M46"/>
  <c r="W46" s="1"/>
  <c r="O46"/>
  <c r="CB46" s="1"/>
  <c r="Q46"/>
  <c r="CC46" s="1"/>
  <c r="R46"/>
  <c r="S46" s="1"/>
  <c r="Z46"/>
  <c r="AU46"/>
  <c r="AV46"/>
  <c r="AW46"/>
  <c r="AX46"/>
  <c r="AY46"/>
  <c r="AZ46"/>
  <c r="BB46"/>
  <c r="BA46" s="1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G47"/>
  <c r="T47" s="1"/>
  <c r="I47"/>
  <c r="BY47" s="1"/>
  <c r="K47"/>
  <c r="BZ47" s="1"/>
  <c r="M47"/>
  <c r="W47" s="1"/>
  <c r="O47"/>
  <c r="X47" s="1"/>
  <c r="Q47"/>
  <c r="CC47" s="1"/>
  <c r="R47"/>
  <c r="S47" s="1"/>
  <c r="Z47"/>
  <c r="AU47"/>
  <c r="AV47"/>
  <c r="AW47"/>
  <c r="AX47"/>
  <c r="AY47"/>
  <c r="AZ47"/>
  <c r="BB47"/>
  <c r="BA47" s="1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I48"/>
  <c r="BY48" s="1"/>
  <c r="K48"/>
  <c r="BZ48" s="1"/>
  <c r="M48"/>
  <c r="CA48" s="1"/>
  <c r="O48"/>
  <c r="X48" s="1"/>
  <c r="Q48"/>
  <c r="CC48" s="1"/>
  <c r="R48"/>
  <c r="S48" s="1"/>
  <c r="W48"/>
  <c r="Z48"/>
  <c r="AU48"/>
  <c r="AV48"/>
  <c r="AW48"/>
  <c r="AX48"/>
  <c r="AY48"/>
  <c r="AZ48"/>
  <c r="BB48"/>
  <c r="BA48" s="1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CB48"/>
  <c r="G49"/>
  <c r="T49" s="1"/>
  <c r="I49"/>
  <c r="BY49" s="1"/>
  <c r="K49"/>
  <c r="BZ49" s="1"/>
  <c r="M49"/>
  <c r="CA49" s="1"/>
  <c r="O49"/>
  <c r="CB49" s="1"/>
  <c r="Q49"/>
  <c r="CC49" s="1"/>
  <c r="R49"/>
  <c r="S49" s="1"/>
  <c r="W49"/>
  <c r="Z49"/>
  <c r="AU49"/>
  <c r="AV49"/>
  <c r="AW49"/>
  <c r="AX49"/>
  <c r="AY49"/>
  <c r="AZ49"/>
  <c r="BB49"/>
  <c r="BA49" s="1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I50"/>
  <c r="BY50" s="1"/>
  <c r="K50"/>
  <c r="BZ50" s="1"/>
  <c r="M50"/>
  <c r="W50" s="1"/>
  <c r="O50"/>
  <c r="CB50" s="1"/>
  <c r="Q50"/>
  <c r="CC50" s="1"/>
  <c r="R50"/>
  <c r="S50" s="1"/>
  <c r="Z50"/>
  <c r="AU50"/>
  <c r="AV50"/>
  <c r="AW50"/>
  <c r="AX50"/>
  <c r="AY50"/>
  <c r="AZ50"/>
  <c r="BB50"/>
  <c r="BA50" s="1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G51"/>
  <c r="T51" s="1"/>
  <c r="I51"/>
  <c r="BY51" s="1"/>
  <c r="K51"/>
  <c r="BZ51" s="1"/>
  <c r="M51"/>
  <c r="W51" s="1"/>
  <c r="O51"/>
  <c r="X51" s="1"/>
  <c r="Q51"/>
  <c r="CC51" s="1"/>
  <c r="R51"/>
  <c r="S51" s="1"/>
  <c r="Z51"/>
  <c r="AU51"/>
  <c r="AV51"/>
  <c r="AW51"/>
  <c r="AX51"/>
  <c r="AY51"/>
  <c r="AZ51"/>
  <c r="BB51"/>
  <c r="BA51" s="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CA51"/>
  <c r="G52"/>
  <c r="T52" s="1"/>
  <c r="I52"/>
  <c r="BY52" s="1"/>
  <c r="K52"/>
  <c r="BZ52" s="1"/>
  <c r="M52"/>
  <c r="CA52" s="1"/>
  <c r="O52"/>
  <c r="X52" s="1"/>
  <c r="Q52"/>
  <c r="CC52" s="1"/>
  <c r="R52"/>
  <c r="S52" s="1"/>
  <c r="Z52"/>
  <c r="AU52"/>
  <c r="AV52"/>
  <c r="AW52"/>
  <c r="AX52"/>
  <c r="AY52"/>
  <c r="AZ52"/>
  <c r="BB52"/>
  <c r="BA52" s="1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G53"/>
  <c r="T53" s="1"/>
  <c r="I53"/>
  <c r="BY53" s="1"/>
  <c r="K53"/>
  <c r="BZ53" s="1"/>
  <c r="M53"/>
  <c r="CA53" s="1"/>
  <c r="O53"/>
  <c r="CB53" s="1"/>
  <c r="Q53"/>
  <c r="CC53" s="1"/>
  <c r="R53"/>
  <c r="S53" s="1"/>
  <c r="Z53"/>
  <c r="AU53"/>
  <c r="AV53"/>
  <c r="AW53"/>
  <c r="AX53"/>
  <c r="AY53"/>
  <c r="AZ53"/>
  <c r="BB53"/>
  <c r="BA53" s="1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I54"/>
  <c r="BY54" s="1"/>
  <c r="K54"/>
  <c r="BZ54" s="1"/>
  <c r="M54"/>
  <c r="W54" s="1"/>
  <c r="O54"/>
  <c r="CB54" s="1"/>
  <c r="Q54"/>
  <c r="CC54" s="1"/>
  <c r="R54"/>
  <c r="S54" s="1"/>
  <c r="Z54"/>
  <c r="AU54"/>
  <c r="AV54"/>
  <c r="AW54"/>
  <c r="AX54"/>
  <c r="AY54"/>
  <c r="AZ54"/>
  <c r="BB54"/>
  <c r="BA54" s="1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G55"/>
  <c r="T55" s="1"/>
  <c r="I55"/>
  <c r="BY55" s="1"/>
  <c r="K55"/>
  <c r="BZ55" s="1"/>
  <c r="M55"/>
  <c r="W55" s="1"/>
  <c r="O55"/>
  <c r="X55" s="1"/>
  <c r="Q55"/>
  <c r="CC55" s="1"/>
  <c r="R55"/>
  <c r="S55" s="1"/>
  <c r="Z55"/>
  <c r="AU55"/>
  <c r="AV55"/>
  <c r="AW55"/>
  <c r="AX55"/>
  <c r="AY55"/>
  <c r="AZ55"/>
  <c r="BB55"/>
  <c r="BA55" s="1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G56"/>
  <c r="T56" s="1"/>
  <c r="I56"/>
  <c r="BY56" s="1"/>
  <c r="K56"/>
  <c r="BZ56" s="1"/>
  <c r="M56"/>
  <c r="CA56" s="1"/>
  <c r="O56"/>
  <c r="X56" s="1"/>
  <c r="Q56"/>
  <c r="CC56" s="1"/>
  <c r="R56"/>
  <c r="S56" s="1"/>
  <c r="Z56"/>
  <c r="AU56"/>
  <c r="AV56"/>
  <c r="AW56"/>
  <c r="AX56"/>
  <c r="AY56"/>
  <c r="AZ56"/>
  <c r="BB56"/>
  <c r="BA56" s="1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G57"/>
  <c r="T57" s="1"/>
  <c r="I57"/>
  <c r="BY57" s="1"/>
  <c r="K57"/>
  <c r="BZ57" s="1"/>
  <c r="M57"/>
  <c r="CA57" s="1"/>
  <c r="O57"/>
  <c r="CB57" s="1"/>
  <c r="Q57"/>
  <c r="CC57" s="1"/>
  <c r="R57"/>
  <c r="S57" s="1"/>
  <c r="Z57"/>
  <c r="AU57"/>
  <c r="AV57"/>
  <c r="AW57"/>
  <c r="AX57"/>
  <c r="AY57"/>
  <c r="AZ57"/>
  <c r="BB57"/>
  <c r="BA57" s="1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G58"/>
  <c r="T58" s="1"/>
  <c r="I58"/>
  <c r="BY58" s="1"/>
  <c r="K58"/>
  <c r="BZ58" s="1"/>
  <c r="M58"/>
  <c r="W58" s="1"/>
  <c r="O58"/>
  <c r="CB58" s="1"/>
  <c r="Q58"/>
  <c r="CC58" s="1"/>
  <c r="R58"/>
  <c r="S58" s="1"/>
  <c r="Z58"/>
  <c r="AU58"/>
  <c r="AV58"/>
  <c r="AW58"/>
  <c r="AX58"/>
  <c r="AY58"/>
  <c r="AZ58"/>
  <c r="BB58"/>
  <c r="BA58" s="1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G59"/>
  <c r="T59" s="1"/>
  <c r="I59"/>
  <c r="BY59" s="1"/>
  <c r="K59"/>
  <c r="BZ59" s="1"/>
  <c r="M59"/>
  <c r="W59" s="1"/>
  <c r="O59"/>
  <c r="X59" s="1"/>
  <c r="Q59"/>
  <c r="CC59" s="1"/>
  <c r="R59"/>
  <c r="S59" s="1"/>
  <c r="Z59"/>
  <c r="AU59"/>
  <c r="AV59"/>
  <c r="AW59"/>
  <c r="AX59"/>
  <c r="AY59"/>
  <c r="AZ59"/>
  <c r="BB59"/>
  <c r="BA59" s="1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G60"/>
  <c r="T60" s="1"/>
  <c r="I60"/>
  <c r="BY60" s="1"/>
  <c r="K60"/>
  <c r="BZ60" s="1"/>
  <c r="M60"/>
  <c r="CA60" s="1"/>
  <c r="O60"/>
  <c r="X60" s="1"/>
  <c r="Q60"/>
  <c r="CC60" s="1"/>
  <c r="R60"/>
  <c r="S60" s="1"/>
  <c r="W60"/>
  <c r="Z60"/>
  <c r="AU60"/>
  <c r="AV60"/>
  <c r="AW60"/>
  <c r="AX60"/>
  <c r="AY60"/>
  <c r="AZ60"/>
  <c r="BB60"/>
  <c r="BA60" s="1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CB60"/>
  <c r="G61"/>
  <c r="T61" s="1"/>
  <c r="I61"/>
  <c r="BY61" s="1"/>
  <c r="K61"/>
  <c r="BZ61" s="1"/>
  <c r="M61"/>
  <c r="CA61" s="1"/>
  <c r="O61"/>
  <c r="CB61" s="1"/>
  <c r="Q61"/>
  <c r="CC61" s="1"/>
  <c r="R61"/>
  <c r="S61" s="1"/>
  <c r="Z61"/>
  <c r="AU61"/>
  <c r="AV61"/>
  <c r="AW61"/>
  <c r="AX61"/>
  <c r="AY61"/>
  <c r="AZ61"/>
  <c r="BB61"/>
  <c r="BA61" s="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G62"/>
  <c r="T62" s="1"/>
  <c r="I62"/>
  <c r="BY62" s="1"/>
  <c r="K62"/>
  <c r="BZ62" s="1"/>
  <c r="M62"/>
  <c r="W62" s="1"/>
  <c r="O62"/>
  <c r="X62" s="1"/>
  <c r="Q62"/>
  <c r="CC62" s="1"/>
  <c r="R62"/>
  <c r="S62" s="1"/>
  <c r="Z62"/>
  <c r="AU62"/>
  <c r="AV62"/>
  <c r="AW62"/>
  <c r="AX62"/>
  <c r="AY62"/>
  <c r="AZ62"/>
  <c r="BB62"/>
  <c r="BA62" s="1"/>
  <c r="BC62"/>
  <c r="BD62"/>
  <c r="BE62"/>
  <c r="BF62"/>
  <c r="BG62"/>
  <c r="BH62"/>
  <c r="BI62"/>
  <c r="BJ62"/>
  <c r="BK62"/>
  <c r="BL62"/>
  <c r="BM62"/>
  <c r="BN62"/>
  <c r="BO62"/>
  <c r="BP62"/>
  <c r="BQ62"/>
  <c r="BR62"/>
  <c r="BS62"/>
  <c r="BT62"/>
  <c r="BU62"/>
  <c r="BV62"/>
  <c r="G63"/>
  <c r="T63" s="1"/>
  <c r="I63"/>
  <c r="BY63" s="1"/>
  <c r="K63"/>
  <c r="BZ63" s="1"/>
  <c r="M63"/>
  <c r="W63" s="1"/>
  <c r="O63"/>
  <c r="X63" s="1"/>
  <c r="Q63"/>
  <c r="CC63" s="1"/>
  <c r="R63"/>
  <c r="S63" s="1"/>
  <c r="Z63"/>
  <c r="AU63"/>
  <c r="AV63"/>
  <c r="AW63"/>
  <c r="AX63"/>
  <c r="AY63"/>
  <c r="AZ63"/>
  <c r="BB63"/>
  <c r="BA63" s="1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I64"/>
  <c r="BY64" s="1"/>
  <c r="K64"/>
  <c r="BZ64" s="1"/>
  <c r="M64"/>
  <c r="CA64" s="1"/>
  <c r="O64"/>
  <c r="X64" s="1"/>
  <c r="Q64"/>
  <c r="CC64" s="1"/>
  <c r="R64"/>
  <c r="S64" s="1"/>
  <c r="W64"/>
  <c r="Z64"/>
  <c r="AU64"/>
  <c r="AV64"/>
  <c r="AW64"/>
  <c r="AX64"/>
  <c r="AY64"/>
  <c r="AZ64"/>
  <c r="BB64"/>
  <c r="BA64" s="1"/>
  <c r="BC64"/>
  <c r="BD64"/>
  <c r="BE64"/>
  <c r="BF64"/>
  <c r="BG64"/>
  <c r="BH64"/>
  <c r="BI64"/>
  <c r="BJ64"/>
  <c r="BK64"/>
  <c r="BL64"/>
  <c r="BM64"/>
  <c r="BN64"/>
  <c r="BO64"/>
  <c r="BP64"/>
  <c r="BQ64"/>
  <c r="BR64"/>
  <c r="BS64"/>
  <c r="BT64"/>
  <c r="BU64"/>
  <c r="BV64"/>
  <c r="G65"/>
  <c r="T65" s="1"/>
  <c r="I65"/>
  <c r="BY65" s="1"/>
  <c r="K65"/>
  <c r="BZ65" s="1"/>
  <c r="M65"/>
  <c r="CA65" s="1"/>
  <c r="O65"/>
  <c r="X65" s="1"/>
  <c r="Q65"/>
  <c r="CC65" s="1"/>
  <c r="R65"/>
  <c r="S65" s="1"/>
  <c r="W65"/>
  <c r="Z65"/>
  <c r="AU65"/>
  <c r="AV65"/>
  <c r="AW65"/>
  <c r="AX65"/>
  <c r="AY65"/>
  <c r="AZ65"/>
  <c r="BB65"/>
  <c r="BA65" s="1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CB65"/>
  <c r="G66"/>
  <c r="T66" s="1"/>
  <c r="I66"/>
  <c r="BY66" s="1"/>
  <c r="K66"/>
  <c r="BZ66" s="1"/>
  <c r="M66"/>
  <c r="W66" s="1"/>
  <c r="O66"/>
  <c r="CB66" s="1"/>
  <c r="Q66"/>
  <c r="CC66" s="1"/>
  <c r="R66"/>
  <c r="S66" s="1"/>
  <c r="Z66"/>
  <c r="AU66"/>
  <c r="AV66"/>
  <c r="AW66"/>
  <c r="AX66"/>
  <c r="AY66"/>
  <c r="AZ66"/>
  <c r="BB66"/>
  <c r="BA66" s="1"/>
  <c r="BC66"/>
  <c r="BD66"/>
  <c r="BE66"/>
  <c r="BF66"/>
  <c r="BG66"/>
  <c r="BH66"/>
  <c r="BI66"/>
  <c r="BJ66"/>
  <c r="BK66"/>
  <c r="BL66"/>
  <c r="BM66"/>
  <c r="BN66"/>
  <c r="BO66"/>
  <c r="BP66"/>
  <c r="BQ66"/>
  <c r="BR66"/>
  <c r="BS66"/>
  <c r="BT66"/>
  <c r="BU66"/>
  <c r="BV66"/>
  <c r="G67"/>
  <c r="T67" s="1"/>
  <c r="I67"/>
  <c r="BY67" s="1"/>
  <c r="K67"/>
  <c r="BZ67" s="1"/>
  <c r="M67"/>
  <c r="W67" s="1"/>
  <c r="O67"/>
  <c r="X67" s="1"/>
  <c r="Q67"/>
  <c r="CC67" s="1"/>
  <c r="R67"/>
  <c r="S67" s="1"/>
  <c r="Z67"/>
  <c r="AU67"/>
  <c r="AV67"/>
  <c r="AW67"/>
  <c r="AX67"/>
  <c r="AY67"/>
  <c r="AZ67"/>
  <c r="BB67"/>
  <c r="BA67" s="1"/>
  <c r="BC67"/>
  <c r="BD67"/>
  <c r="BE67"/>
  <c r="BF67"/>
  <c r="BG67"/>
  <c r="BH67"/>
  <c r="BI67"/>
  <c r="BJ67"/>
  <c r="BK67"/>
  <c r="BL67"/>
  <c r="BM67"/>
  <c r="BN67"/>
  <c r="BO67"/>
  <c r="BP67"/>
  <c r="BQ67"/>
  <c r="BR67"/>
  <c r="BS67"/>
  <c r="BT67"/>
  <c r="BU67"/>
  <c r="BV67"/>
  <c r="G68"/>
  <c r="T68" s="1"/>
  <c r="I68"/>
  <c r="BY68" s="1"/>
  <c r="K68"/>
  <c r="BZ68" s="1"/>
  <c r="M68"/>
  <c r="W68" s="1"/>
  <c r="O68"/>
  <c r="X68" s="1"/>
  <c r="Q68"/>
  <c r="CC68" s="1"/>
  <c r="R68"/>
  <c r="S68" s="1"/>
  <c r="Z68"/>
  <c r="AU68"/>
  <c r="AV68"/>
  <c r="AW68"/>
  <c r="AX68"/>
  <c r="AY68"/>
  <c r="AZ68"/>
  <c r="BB68"/>
  <c r="BA68" s="1"/>
  <c r="BC68"/>
  <c r="BD68"/>
  <c r="BE68"/>
  <c r="BF68"/>
  <c r="BG68"/>
  <c r="BH68"/>
  <c r="BI68"/>
  <c r="BJ68"/>
  <c r="BK68"/>
  <c r="BL68"/>
  <c r="BM68"/>
  <c r="BN68"/>
  <c r="BO68"/>
  <c r="BP68"/>
  <c r="BQ68"/>
  <c r="BR68"/>
  <c r="BS68"/>
  <c r="BT68"/>
  <c r="BU68"/>
  <c r="BV68"/>
  <c r="G69"/>
  <c r="T69" s="1"/>
  <c r="I69"/>
  <c r="BY69" s="1"/>
  <c r="K69"/>
  <c r="BZ69" s="1"/>
  <c r="M69"/>
  <c r="CA69" s="1"/>
  <c r="O69"/>
  <c r="X69" s="1"/>
  <c r="Q69"/>
  <c r="CC69" s="1"/>
  <c r="R69"/>
  <c r="S69" s="1"/>
  <c r="W69"/>
  <c r="Z69"/>
  <c r="AU69"/>
  <c r="AV69"/>
  <c r="AW69"/>
  <c r="AX69"/>
  <c r="AY69"/>
  <c r="AZ69"/>
  <c r="BB69"/>
  <c r="BA69" s="1"/>
  <c r="BC69"/>
  <c r="BD69"/>
  <c r="BE69"/>
  <c r="BF69"/>
  <c r="BG69"/>
  <c r="BH69"/>
  <c r="BI69"/>
  <c r="BJ69"/>
  <c r="BK69"/>
  <c r="BL69"/>
  <c r="BM69"/>
  <c r="BN69"/>
  <c r="BO69"/>
  <c r="BP69"/>
  <c r="BQ69"/>
  <c r="BR69"/>
  <c r="BS69"/>
  <c r="BT69"/>
  <c r="BU69"/>
  <c r="BV69"/>
  <c r="CB69"/>
  <c r="G70"/>
  <c r="T70" s="1"/>
  <c r="I70"/>
  <c r="BY70" s="1"/>
  <c r="K70"/>
  <c r="BZ70" s="1"/>
  <c r="M70"/>
  <c r="W70" s="1"/>
  <c r="O70"/>
  <c r="CB70" s="1"/>
  <c r="Q70"/>
  <c r="CC70" s="1"/>
  <c r="R70"/>
  <c r="S70" s="1"/>
  <c r="Z70"/>
  <c r="AU70"/>
  <c r="AV70"/>
  <c r="AW70"/>
  <c r="AX70"/>
  <c r="AY70"/>
  <c r="AZ70"/>
  <c r="BB70"/>
  <c r="BA70" s="1"/>
  <c r="BC70"/>
  <c r="BD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I71"/>
  <c r="BY71" s="1"/>
  <c r="K71"/>
  <c r="BZ71" s="1"/>
  <c r="M71"/>
  <c r="W71" s="1"/>
  <c r="O71"/>
  <c r="X71" s="1"/>
  <c r="Q71"/>
  <c r="CC71" s="1"/>
  <c r="R71"/>
  <c r="S71" s="1"/>
  <c r="Z71"/>
  <c r="AU71"/>
  <c r="AV71"/>
  <c r="AW71"/>
  <c r="AX71"/>
  <c r="AY71"/>
  <c r="AZ71"/>
  <c r="BB71"/>
  <c r="BA71" s="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CA71"/>
  <c r="G72"/>
  <c r="T72" s="1"/>
  <c r="I72"/>
  <c r="BY72" s="1"/>
  <c r="K72"/>
  <c r="BZ72" s="1"/>
  <c r="M72"/>
  <c r="CA72" s="1"/>
  <c r="O72"/>
  <c r="X72" s="1"/>
  <c r="Q72"/>
  <c r="CC72" s="1"/>
  <c r="R72"/>
  <c r="S72" s="1"/>
  <c r="Z72"/>
  <c r="AU72"/>
  <c r="AV72"/>
  <c r="AW72"/>
  <c r="AX72"/>
  <c r="AY72"/>
  <c r="AZ72"/>
  <c r="BB72"/>
  <c r="BA72" s="1"/>
  <c r="BC72"/>
  <c r="BD72"/>
  <c r="BE72"/>
  <c r="BF72"/>
  <c r="BG72"/>
  <c r="BH72"/>
  <c r="BI72"/>
  <c r="BJ72"/>
  <c r="BK72"/>
  <c r="BL72"/>
  <c r="BM72"/>
  <c r="BN72"/>
  <c r="BO72"/>
  <c r="BP72"/>
  <c r="BQ72"/>
  <c r="BR72"/>
  <c r="BS72"/>
  <c r="BT72"/>
  <c r="BU72"/>
  <c r="BV72"/>
  <c r="G73"/>
  <c r="T73" s="1"/>
  <c r="I73"/>
  <c r="BY73" s="1"/>
  <c r="K73"/>
  <c r="BZ73" s="1"/>
  <c r="M73"/>
  <c r="W73" s="1"/>
  <c r="O73"/>
  <c r="CB73" s="1"/>
  <c r="Q73"/>
  <c r="CC73" s="1"/>
  <c r="R73"/>
  <c r="Z73"/>
  <c r="AU73"/>
  <c r="AV73"/>
  <c r="AW73"/>
  <c r="AX73"/>
  <c r="AY73"/>
  <c r="AZ73"/>
  <c r="BB73"/>
  <c r="BA73" s="1"/>
  <c r="BC73"/>
  <c r="BD73"/>
  <c r="BE73"/>
  <c r="BF73"/>
  <c r="BG73"/>
  <c r="BH73"/>
  <c r="BI73"/>
  <c r="BJ73"/>
  <c r="BK73"/>
  <c r="BL73"/>
  <c r="BM73"/>
  <c r="BN73"/>
  <c r="BO73"/>
  <c r="BP73"/>
  <c r="BQ73"/>
  <c r="BR73"/>
  <c r="BS73"/>
  <c r="BT73"/>
  <c r="BU73"/>
  <c r="BV73"/>
  <c r="G74"/>
  <c r="T74" s="1"/>
  <c r="I74"/>
  <c r="BY74" s="1"/>
  <c r="K74"/>
  <c r="BZ74" s="1"/>
  <c r="M74"/>
  <c r="W74" s="1"/>
  <c r="O74"/>
  <c r="X74" s="1"/>
  <c r="Q74"/>
  <c r="CC74" s="1"/>
  <c r="R74"/>
  <c r="Z74"/>
  <c r="AU74"/>
  <c r="AV74"/>
  <c r="AW74"/>
  <c r="AX74"/>
  <c r="AY74"/>
  <c r="AZ74"/>
  <c r="BB74"/>
  <c r="BA74" s="1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I75"/>
  <c r="BY75" s="1"/>
  <c r="K75"/>
  <c r="BZ75" s="1"/>
  <c r="M75"/>
  <c r="W75" s="1"/>
  <c r="O75"/>
  <c r="X75" s="1"/>
  <c r="Q75"/>
  <c r="CC75" s="1"/>
  <c r="R75"/>
  <c r="Z75"/>
  <c r="AU75"/>
  <c r="AV75"/>
  <c r="AW75"/>
  <c r="AX75"/>
  <c r="AY75"/>
  <c r="AZ75"/>
  <c r="BB75"/>
  <c r="BA75" s="1"/>
  <c r="BC75"/>
  <c r="BD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CA75"/>
  <c r="G76"/>
  <c r="T76" s="1"/>
  <c r="I76"/>
  <c r="BY76" s="1"/>
  <c r="K76"/>
  <c r="BZ76" s="1"/>
  <c r="M76"/>
  <c r="W76" s="1"/>
  <c r="O76"/>
  <c r="X76" s="1"/>
  <c r="Q76"/>
  <c r="CC76" s="1"/>
  <c r="R76"/>
  <c r="Z76"/>
  <c r="AU76"/>
  <c r="AV76"/>
  <c r="AW76"/>
  <c r="AX76"/>
  <c r="AY76"/>
  <c r="AZ76"/>
  <c r="BB76"/>
  <c r="BA76" s="1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G77"/>
  <c r="T77" s="1"/>
  <c r="I77"/>
  <c r="BY77" s="1"/>
  <c r="K77"/>
  <c r="BZ77" s="1"/>
  <c r="M77"/>
  <c r="W77" s="1"/>
  <c r="O77"/>
  <c r="X77" s="1"/>
  <c r="Q77"/>
  <c r="CC77" s="1"/>
  <c r="R77"/>
  <c r="Z77"/>
  <c r="AU77"/>
  <c r="AV77"/>
  <c r="AW77"/>
  <c r="AX77"/>
  <c r="AY77"/>
  <c r="AZ77"/>
  <c r="BB77"/>
  <c r="BA77" s="1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G78"/>
  <c r="T78" s="1"/>
  <c r="I78"/>
  <c r="BY78" s="1"/>
  <c r="K78"/>
  <c r="BZ78" s="1"/>
  <c r="M78"/>
  <c r="W78" s="1"/>
  <c r="O78"/>
  <c r="X78" s="1"/>
  <c r="Q78"/>
  <c r="CC78" s="1"/>
  <c r="R78"/>
  <c r="Z78"/>
  <c r="AU78"/>
  <c r="AV78"/>
  <c r="AW78"/>
  <c r="AX78"/>
  <c r="AY78"/>
  <c r="AZ78"/>
  <c r="BB78"/>
  <c r="BA78" s="1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CA78"/>
  <c r="G79"/>
  <c r="T79" s="1"/>
  <c r="I79"/>
  <c r="BY79" s="1"/>
  <c r="K79"/>
  <c r="BZ79" s="1"/>
  <c r="M79"/>
  <c r="W79" s="1"/>
  <c r="O79"/>
  <c r="X79" s="1"/>
  <c r="Q79"/>
  <c r="CC79" s="1"/>
  <c r="R79"/>
  <c r="Z79"/>
  <c r="AU79"/>
  <c r="AV79"/>
  <c r="AW79"/>
  <c r="AX79"/>
  <c r="AY79"/>
  <c r="AZ79"/>
  <c r="BB79"/>
  <c r="BA79" s="1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CA79"/>
  <c r="G80"/>
  <c r="T80" s="1"/>
  <c r="I80"/>
  <c r="BY80" s="1"/>
  <c r="K80"/>
  <c r="BZ80" s="1"/>
  <c r="M80"/>
  <c r="CA80" s="1"/>
  <c r="O80"/>
  <c r="X80" s="1"/>
  <c r="Q80"/>
  <c r="CC80" s="1"/>
  <c r="R80"/>
  <c r="Z80"/>
  <c r="AU80"/>
  <c r="AV80"/>
  <c r="AW80"/>
  <c r="AX80"/>
  <c r="AY80"/>
  <c r="AZ80"/>
  <c r="BB80"/>
  <c r="BA80" s="1"/>
  <c r="BC80"/>
  <c r="BD80"/>
  <c r="BE80"/>
  <c r="BF80"/>
  <c r="BG80"/>
  <c r="BH80"/>
  <c r="BI80"/>
  <c r="BJ80"/>
  <c r="BK80"/>
  <c r="BL80"/>
  <c r="BM80"/>
  <c r="BN80"/>
  <c r="BO80"/>
  <c r="BP80"/>
  <c r="BQ80"/>
  <c r="BR80"/>
  <c r="BS80"/>
  <c r="BT80"/>
  <c r="BU80"/>
  <c r="BV80"/>
  <c r="G81"/>
  <c r="T81" s="1"/>
  <c r="I81"/>
  <c r="BY81" s="1"/>
  <c r="K81"/>
  <c r="BZ81" s="1"/>
  <c r="M81"/>
  <c r="W81" s="1"/>
  <c r="O81"/>
  <c r="CB81" s="1"/>
  <c r="Q81"/>
  <c r="CC81" s="1"/>
  <c r="R81"/>
  <c r="Z81"/>
  <c r="AU81"/>
  <c r="AV81"/>
  <c r="AW81"/>
  <c r="AX81"/>
  <c r="AY81"/>
  <c r="AZ81"/>
  <c r="BB81"/>
  <c r="BA81" s="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G82"/>
  <c r="T82" s="1"/>
  <c r="I82"/>
  <c r="BY82" s="1"/>
  <c r="K82"/>
  <c r="BZ82" s="1"/>
  <c r="M82"/>
  <c r="W82" s="1"/>
  <c r="O82"/>
  <c r="X82" s="1"/>
  <c r="Q82"/>
  <c r="CC82" s="1"/>
  <c r="R82"/>
  <c r="Z82"/>
  <c r="AU82"/>
  <c r="AV82"/>
  <c r="AW82"/>
  <c r="AX82"/>
  <c r="AY82"/>
  <c r="AZ82"/>
  <c r="BB82"/>
  <c r="BA82" s="1"/>
  <c r="BC82"/>
  <c r="BD82"/>
  <c r="BE82"/>
  <c r="BF82"/>
  <c r="BG82"/>
  <c r="BH82"/>
  <c r="BI82"/>
  <c r="BJ82"/>
  <c r="BK82"/>
  <c r="BL82"/>
  <c r="BM82"/>
  <c r="BN82"/>
  <c r="BO82"/>
  <c r="BP82"/>
  <c r="BQ82"/>
  <c r="BR82"/>
  <c r="BS82"/>
  <c r="BT82"/>
  <c r="BU82"/>
  <c r="BV82"/>
  <c r="G83"/>
  <c r="T83" s="1"/>
  <c r="I83"/>
  <c r="BY83" s="1"/>
  <c r="K83"/>
  <c r="BZ83" s="1"/>
  <c r="M83"/>
  <c r="CA83" s="1"/>
  <c r="O83"/>
  <c r="CB83" s="1"/>
  <c r="Q83"/>
  <c r="CC83" s="1"/>
  <c r="R83"/>
  <c r="Z83"/>
  <c r="AU83"/>
  <c r="AV83"/>
  <c r="AW83"/>
  <c r="AX83"/>
  <c r="AY83"/>
  <c r="AZ83"/>
  <c r="BB83"/>
  <c r="BA83" s="1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G84"/>
  <c r="T84" s="1"/>
  <c r="I84"/>
  <c r="BY84" s="1"/>
  <c r="K84"/>
  <c r="V84" s="1"/>
  <c r="M84"/>
  <c r="W84" s="1"/>
  <c r="O84"/>
  <c r="X84" s="1"/>
  <c r="Q84"/>
  <c r="CC84" s="1"/>
  <c r="R84"/>
  <c r="Z84"/>
  <c r="AU84"/>
  <c r="AV84"/>
  <c r="AW84"/>
  <c r="AX84"/>
  <c r="AY84"/>
  <c r="AZ84"/>
  <c r="BB84"/>
  <c r="BA84" s="1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G85"/>
  <c r="T85" s="1"/>
  <c r="I85"/>
  <c r="BY85" s="1"/>
  <c r="K85"/>
  <c r="V85" s="1"/>
  <c r="M85"/>
  <c r="W85" s="1"/>
  <c r="O85"/>
  <c r="X85" s="1"/>
  <c r="Q85"/>
  <c r="CC85" s="1"/>
  <c r="R85"/>
  <c r="Z85"/>
  <c r="AU85"/>
  <c r="AV85"/>
  <c r="AW85"/>
  <c r="AX85"/>
  <c r="AY85"/>
  <c r="AZ85"/>
  <c r="BB85"/>
  <c r="BA85" s="1"/>
  <c r="BC85"/>
  <c r="BD85"/>
  <c r="BE85"/>
  <c r="BF85"/>
  <c r="BG85"/>
  <c r="BH85"/>
  <c r="BI85"/>
  <c r="BJ85"/>
  <c r="BK85"/>
  <c r="BL85"/>
  <c r="BM85"/>
  <c r="BN85"/>
  <c r="BO85"/>
  <c r="BP85"/>
  <c r="BQ85"/>
  <c r="BR85"/>
  <c r="BS85"/>
  <c r="BT85"/>
  <c r="BU85"/>
  <c r="BV85"/>
  <c r="G86"/>
  <c r="T86" s="1"/>
  <c r="I86"/>
  <c r="BY86" s="1"/>
  <c r="K86"/>
  <c r="V86" s="1"/>
  <c r="M86"/>
  <c r="CA86" s="1"/>
  <c r="O86"/>
  <c r="CB86" s="1"/>
  <c r="Q86"/>
  <c r="CC86" s="1"/>
  <c r="R86"/>
  <c r="W86"/>
  <c r="X86"/>
  <c r="Z86"/>
  <c r="AU86"/>
  <c r="AV86"/>
  <c r="AW86"/>
  <c r="AX86"/>
  <c r="AY86"/>
  <c r="AZ86"/>
  <c r="BB86"/>
  <c r="BA86" s="1"/>
  <c r="BC86"/>
  <c r="BD86"/>
  <c r="BE86"/>
  <c r="BF86"/>
  <c r="BG86"/>
  <c r="BH86"/>
  <c r="BI86"/>
  <c r="BJ86"/>
  <c r="BK86"/>
  <c r="BL86"/>
  <c r="BM86"/>
  <c r="BN86"/>
  <c r="BO86"/>
  <c r="BP86"/>
  <c r="BQ86"/>
  <c r="BR86"/>
  <c r="BS86"/>
  <c r="BT86"/>
  <c r="BU86"/>
  <c r="BV86"/>
  <c r="G87"/>
  <c r="T87" s="1"/>
  <c r="I87"/>
  <c r="BY87" s="1"/>
  <c r="K87"/>
  <c r="BZ87" s="1"/>
  <c r="M87"/>
  <c r="W87" s="1"/>
  <c r="O87"/>
  <c r="X87" s="1"/>
  <c r="Q87"/>
  <c r="CC87" s="1"/>
  <c r="R87"/>
  <c r="Z87"/>
  <c r="AU87"/>
  <c r="AV87"/>
  <c r="AW87"/>
  <c r="AX87"/>
  <c r="AY87"/>
  <c r="AZ87"/>
  <c r="BB87"/>
  <c r="BA87" s="1"/>
  <c r="BC87"/>
  <c r="BD87"/>
  <c r="BE87"/>
  <c r="BF87"/>
  <c r="BG87"/>
  <c r="BH87"/>
  <c r="BI87"/>
  <c r="BJ87"/>
  <c r="BK87"/>
  <c r="BL87"/>
  <c r="BM87"/>
  <c r="BN87"/>
  <c r="BO87"/>
  <c r="BP87"/>
  <c r="BQ87"/>
  <c r="BR87"/>
  <c r="BS87"/>
  <c r="BT87"/>
  <c r="BU87"/>
  <c r="BV87"/>
  <c r="I88"/>
  <c r="BY88" s="1"/>
  <c r="K88"/>
  <c r="V88" s="1"/>
  <c r="M88"/>
  <c r="W88" s="1"/>
  <c r="O88"/>
  <c r="X88" s="1"/>
  <c r="Q88"/>
  <c r="CC88" s="1"/>
  <c r="R88"/>
  <c r="Z88"/>
  <c r="AU88"/>
  <c r="AV88"/>
  <c r="AW88"/>
  <c r="AX88"/>
  <c r="AY88"/>
  <c r="AZ88"/>
  <c r="BB88"/>
  <c r="BA88" s="1"/>
  <c r="BC88"/>
  <c r="BD88"/>
  <c r="BE88"/>
  <c r="BF88"/>
  <c r="BG88"/>
  <c r="BH88"/>
  <c r="BI88"/>
  <c r="BJ88"/>
  <c r="BK88"/>
  <c r="BL88"/>
  <c r="BM88"/>
  <c r="BN88"/>
  <c r="BO88"/>
  <c r="BP88"/>
  <c r="BQ88"/>
  <c r="BR88"/>
  <c r="BS88"/>
  <c r="BT88"/>
  <c r="BU88"/>
  <c r="BV88"/>
  <c r="G89"/>
  <c r="T89" s="1"/>
  <c r="I89"/>
  <c r="BY89" s="1"/>
  <c r="K89"/>
  <c r="V89" s="1"/>
  <c r="M89"/>
  <c r="CA89" s="1"/>
  <c r="O89"/>
  <c r="CB89" s="1"/>
  <c r="Q89"/>
  <c r="CC89" s="1"/>
  <c r="R89"/>
  <c r="Z89"/>
  <c r="AU89"/>
  <c r="AV89"/>
  <c r="AW89"/>
  <c r="AX89"/>
  <c r="AY89"/>
  <c r="AZ89"/>
  <c r="BB89"/>
  <c r="BA89" s="1"/>
  <c r="BC89"/>
  <c r="BD89"/>
  <c r="BE89"/>
  <c r="BF89"/>
  <c r="BG89"/>
  <c r="BH89"/>
  <c r="BI89"/>
  <c r="BJ89"/>
  <c r="BK89"/>
  <c r="BL89"/>
  <c r="BM89"/>
  <c r="BN89"/>
  <c r="BO89"/>
  <c r="BP89"/>
  <c r="BQ89"/>
  <c r="BR89"/>
  <c r="BS89"/>
  <c r="BT89"/>
  <c r="BU89"/>
  <c r="BV89"/>
  <c r="G90"/>
  <c r="T90" s="1"/>
  <c r="I90"/>
  <c r="BY90" s="1"/>
  <c r="K90"/>
  <c r="V90" s="1"/>
  <c r="M90"/>
  <c r="W90" s="1"/>
  <c r="O90"/>
  <c r="X90" s="1"/>
  <c r="Q90"/>
  <c r="CC90" s="1"/>
  <c r="R90"/>
  <c r="Z90"/>
  <c r="AU90"/>
  <c r="AV90"/>
  <c r="AW90"/>
  <c r="AX90"/>
  <c r="AY90"/>
  <c r="AZ90"/>
  <c r="BB90"/>
  <c r="BA90" s="1"/>
  <c r="BC90"/>
  <c r="BD90"/>
  <c r="BE90"/>
  <c r="BF90"/>
  <c r="BG90"/>
  <c r="BH90"/>
  <c r="BI90"/>
  <c r="BJ90"/>
  <c r="BK90"/>
  <c r="BL90"/>
  <c r="BM90"/>
  <c r="BN90"/>
  <c r="BO90"/>
  <c r="BP90"/>
  <c r="BQ90"/>
  <c r="BR90"/>
  <c r="BS90"/>
  <c r="BT90"/>
  <c r="BU90"/>
  <c r="BV90"/>
  <c r="CA90"/>
  <c r="CB90"/>
  <c r="I91"/>
  <c r="BY91" s="1"/>
  <c r="K91"/>
  <c r="V91" s="1"/>
  <c r="M91"/>
  <c r="CA91" s="1"/>
  <c r="O91"/>
  <c r="X91" s="1"/>
  <c r="Q91"/>
  <c r="CC91" s="1"/>
  <c r="R91"/>
  <c r="W91"/>
  <c r="Z91"/>
  <c r="AU91"/>
  <c r="AV91"/>
  <c r="AW91"/>
  <c r="AX91"/>
  <c r="AY91"/>
  <c r="AZ91"/>
  <c r="BB91"/>
  <c r="BA91" s="1"/>
  <c r="BC91"/>
  <c r="BD91"/>
  <c r="BE91"/>
  <c r="BF91"/>
  <c r="BG91"/>
  <c r="BH91"/>
  <c r="BI91"/>
  <c r="BJ91"/>
  <c r="BK91"/>
  <c r="BL91"/>
  <c r="BM91"/>
  <c r="BN91"/>
  <c r="BO91"/>
  <c r="BP91"/>
  <c r="BQ91"/>
  <c r="BR91"/>
  <c r="BS91"/>
  <c r="BT91"/>
  <c r="BU91"/>
  <c r="BV91"/>
  <c r="G92"/>
  <c r="T92" s="1"/>
  <c r="I92"/>
  <c r="BY92" s="1"/>
  <c r="K92"/>
  <c r="V92" s="1"/>
  <c r="M92"/>
  <c r="W92" s="1"/>
  <c r="O92"/>
  <c r="X92" s="1"/>
  <c r="Q92"/>
  <c r="CC92" s="1"/>
  <c r="R92"/>
  <c r="Z92"/>
  <c r="AU92"/>
  <c r="AV92"/>
  <c r="AW92"/>
  <c r="AX92"/>
  <c r="AY92"/>
  <c r="AZ92"/>
  <c r="BB92"/>
  <c r="BA92" s="1"/>
  <c r="BC92"/>
  <c r="BD92"/>
  <c r="BE92"/>
  <c r="BF92"/>
  <c r="BG92"/>
  <c r="BH92"/>
  <c r="BI92"/>
  <c r="BJ92"/>
  <c r="BK92"/>
  <c r="BL92"/>
  <c r="BM92"/>
  <c r="BN92"/>
  <c r="BO92"/>
  <c r="BP92"/>
  <c r="BQ92"/>
  <c r="BR92"/>
  <c r="BS92"/>
  <c r="BT92"/>
  <c r="BU92"/>
  <c r="BV92"/>
  <c r="G93"/>
  <c r="T93" s="1"/>
  <c r="I93"/>
  <c r="BY93" s="1"/>
  <c r="K93"/>
  <c r="V93" s="1"/>
  <c r="M93"/>
  <c r="W93" s="1"/>
  <c r="O93"/>
  <c r="CB93" s="1"/>
  <c r="Q93"/>
  <c r="CC93" s="1"/>
  <c r="R93"/>
  <c r="Z93"/>
  <c r="AU93"/>
  <c r="AV93"/>
  <c r="AW93"/>
  <c r="AX93"/>
  <c r="AY93"/>
  <c r="AZ93"/>
  <c r="BB93"/>
  <c r="BA93" s="1"/>
  <c r="BC93"/>
  <c r="BD93"/>
  <c r="BE93"/>
  <c r="BF93"/>
  <c r="BG93"/>
  <c r="BH93"/>
  <c r="BI93"/>
  <c r="BJ93"/>
  <c r="BK93"/>
  <c r="BL93"/>
  <c r="BM93"/>
  <c r="BN93"/>
  <c r="BO93"/>
  <c r="BP93"/>
  <c r="BQ93"/>
  <c r="BR93"/>
  <c r="BS93"/>
  <c r="BT93"/>
  <c r="BU93"/>
  <c r="BV93"/>
  <c r="G94"/>
  <c r="T94" s="1"/>
  <c r="I94"/>
  <c r="BY94" s="1"/>
  <c r="K94"/>
  <c r="V94" s="1"/>
  <c r="M94"/>
  <c r="CA94" s="1"/>
  <c r="O94"/>
  <c r="CB94" s="1"/>
  <c r="Q94"/>
  <c r="CC94" s="1"/>
  <c r="R94"/>
  <c r="Z94"/>
  <c r="AU94"/>
  <c r="AV94"/>
  <c r="AW94"/>
  <c r="AX94"/>
  <c r="AY94"/>
  <c r="AZ94"/>
  <c r="BB94"/>
  <c r="BA94" s="1"/>
  <c r="BC94"/>
  <c r="BD94"/>
  <c r="BE94"/>
  <c r="BF94"/>
  <c r="BG94"/>
  <c r="BH94"/>
  <c r="BI94"/>
  <c r="BJ94"/>
  <c r="BK94"/>
  <c r="BL94"/>
  <c r="BM94"/>
  <c r="BN94"/>
  <c r="BO94"/>
  <c r="BP94"/>
  <c r="BQ94"/>
  <c r="BR94"/>
  <c r="BS94"/>
  <c r="BT94"/>
  <c r="BU94"/>
  <c r="BV94"/>
  <c r="G95"/>
  <c r="T95" s="1"/>
  <c r="I95"/>
  <c r="BY95" s="1"/>
  <c r="K95"/>
  <c r="V95" s="1"/>
  <c r="M95"/>
  <c r="W95" s="1"/>
  <c r="O95"/>
  <c r="CB95" s="1"/>
  <c r="Q95"/>
  <c r="CC95" s="1"/>
  <c r="R95"/>
  <c r="Z95"/>
  <c r="AU95"/>
  <c r="AV95"/>
  <c r="AW95"/>
  <c r="AX95"/>
  <c r="AY95"/>
  <c r="AZ95"/>
  <c r="BB95"/>
  <c r="BA95" s="1"/>
  <c r="BC95"/>
  <c r="BD95"/>
  <c r="BE95"/>
  <c r="BF95"/>
  <c r="BG95"/>
  <c r="BH95"/>
  <c r="BI95"/>
  <c r="BJ95"/>
  <c r="BK95"/>
  <c r="BL95"/>
  <c r="BM95"/>
  <c r="BN95"/>
  <c r="BO95"/>
  <c r="BP95"/>
  <c r="BQ95"/>
  <c r="BR95"/>
  <c r="BS95"/>
  <c r="BT95"/>
  <c r="BU95"/>
  <c r="BV95"/>
  <c r="G96"/>
  <c r="T96" s="1"/>
  <c r="I96"/>
  <c r="BY96" s="1"/>
  <c r="K96"/>
  <c r="V96" s="1"/>
  <c r="M96"/>
  <c r="CA96" s="1"/>
  <c r="O96"/>
  <c r="X96" s="1"/>
  <c r="Q96"/>
  <c r="CC96" s="1"/>
  <c r="R96"/>
  <c r="W96"/>
  <c r="Z96"/>
  <c r="AU96"/>
  <c r="AV96"/>
  <c r="AW96"/>
  <c r="AX96"/>
  <c r="AY96"/>
  <c r="AZ96"/>
  <c r="BB96"/>
  <c r="BA96" s="1"/>
  <c r="BC96"/>
  <c r="BD96"/>
  <c r="BE96"/>
  <c r="BF96"/>
  <c r="BG96"/>
  <c r="BH96"/>
  <c r="BI96"/>
  <c r="BJ96"/>
  <c r="BK96"/>
  <c r="BL96"/>
  <c r="BM96"/>
  <c r="BN96"/>
  <c r="BO96"/>
  <c r="BP96"/>
  <c r="BQ96"/>
  <c r="BR96"/>
  <c r="BS96"/>
  <c r="BT96"/>
  <c r="BU96"/>
  <c r="BV96"/>
  <c r="T97"/>
  <c r="I97"/>
  <c r="BY97" s="1"/>
  <c r="K97"/>
  <c r="BZ97" s="1"/>
  <c r="M97"/>
  <c r="W97" s="1"/>
  <c r="O97"/>
  <c r="X97" s="1"/>
  <c r="Q97"/>
  <c r="CC97" s="1"/>
  <c r="R97"/>
  <c r="Z97"/>
  <c r="AU97"/>
  <c r="AV97"/>
  <c r="AW97"/>
  <c r="AX97"/>
  <c r="AY97"/>
  <c r="AZ97"/>
  <c r="BB97"/>
  <c r="BA97" s="1"/>
  <c r="BC97"/>
  <c r="BD97"/>
  <c r="BE97"/>
  <c r="BF97"/>
  <c r="BG97"/>
  <c r="BH97"/>
  <c r="BI97"/>
  <c r="BJ97"/>
  <c r="BK97"/>
  <c r="BL97"/>
  <c r="BM97"/>
  <c r="BN97"/>
  <c r="BO97"/>
  <c r="BP97"/>
  <c r="BQ97"/>
  <c r="BR97"/>
  <c r="BS97"/>
  <c r="BT97"/>
  <c r="BU97"/>
  <c r="BV97"/>
  <c r="CA97"/>
  <c r="T98"/>
  <c r="I98"/>
  <c r="BY98" s="1"/>
  <c r="K98"/>
  <c r="BZ98" s="1"/>
  <c r="M98"/>
  <c r="CA98" s="1"/>
  <c r="O98"/>
  <c r="CB98" s="1"/>
  <c r="Q98"/>
  <c r="CC98" s="1"/>
  <c r="R98"/>
  <c r="S98" s="1"/>
  <c r="W98"/>
  <c r="Z98"/>
  <c r="AU98"/>
  <c r="AV98"/>
  <c r="AW98"/>
  <c r="AX98"/>
  <c r="AY98"/>
  <c r="AZ98"/>
  <c r="BB98"/>
  <c r="BA98" s="1"/>
  <c r="BC98"/>
  <c r="BD98"/>
  <c r="BE98"/>
  <c r="BF98"/>
  <c r="BG98"/>
  <c r="BH98"/>
  <c r="BI98"/>
  <c r="BJ98"/>
  <c r="BK98"/>
  <c r="BL98"/>
  <c r="BM98"/>
  <c r="BN98"/>
  <c r="BO98"/>
  <c r="BP98"/>
  <c r="BQ98"/>
  <c r="BR98"/>
  <c r="BS98"/>
  <c r="BT98"/>
  <c r="BU98"/>
  <c r="BV98"/>
  <c r="T99"/>
  <c r="I99"/>
  <c r="BY99" s="1"/>
  <c r="K99"/>
  <c r="BZ99" s="1"/>
  <c r="M99"/>
  <c r="W99" s="1"/>
  <c r="O99"/>
  <c r="X99" s="1"/>
  <c r="Q99"/>
  <c r="CC99" s="1"/>
  <c r="R99"/>
  <c r="S99" s="1"/>
  <c r="Z99"/>
  <c r="AU99"/>
  <c r="AV99"/>
  <c r="AW99"/>
  <c r="AX99"/>
  <c r="AY99"/>
  <c r="AZ99"/>
  <c r="BB99"/>
  <c r="BA99" s="1"/>
  <c r="BC99"/>
  <c r="BD99"/>
  <c r="BE99"/>
  <c r="BF99"/>
  <c r="BG99"/>
  <c r="BH99"/>
  <c r="BI99"/>
  <c r="BJ99"/>
  <c r="BK99"/>
  <c r="BL99"/>
  <c r="BM99"/>
  <c r="BN99"/>
  <c r="BO99"/>
  <c r="BP99"/>
  <c r="BQ99"/>
  <c r="BR99"/>
  <c r="BS99"/>
  <c r="BT99"/>
  <c r="BU99"/>
  <c r="BV99"/>
  <c r="I100"/>
  <c r="BY100" s="1"/>
  <c r="K100"/>
  <c r="BZ100" s="1"/>
  <c r="M100"/>
  <c r="CA100" s="1"/>
  <c r="O100"/>
  <c r="CB100" s="1"/>
  <c r="Q100"/>
  <c r="CC100" s="1"/>
  <c r="R100"/>
  <c r="S100" s="1"/>
  <c r="Z100"/>
  <c r="AU100"/>
  <c r="AV100"/>
  <c r="AW100"/>
  <c r="AX100"/>
  <c r="AY100"/>
  <c r="AZ100"/>
  <c r="BB100"/>
  <c r="BA100" s="1"/>
  <c r="BC100"/>
  <c r="BD100"/>
  <c r="BE100"/>
  <c r="BF100"/>
  <c r="BG100"/>
  <c r="BH100"/>
  <c r="BI100"/>
  <c r="BJ100"/>
  <c r="BK100"/>
  <c r="BL100"/>
  <c r="BM100"/>
  <c r="BN100"/>
  <c r="BO100"/>
  <c r="BP100"/>
  <c r="BQ100"/>
  <c r="BR100"/>
  <c r="BS100"/>
  <c r="BT100"/>
  <c r="BU100"/>
  <c r="BV100"/>
  <c r="G101"/>
  <c r="T101" s="1"/>
  <c r="I101"/>
  <c r="BY101" s="1"/>
  <c r="K101"/>
  <c r="BZ101" s="1"/>
  <c r="M101"/>
  <c r="W101" s="1"/>
  <c r="O101"/>
  <c r="X101" s="1"/>
  <c r="Q101"/>
  <c r="CC101" s="1"/>
  <c r="R101"/>
  <c r="S101" s="1"/>
  <c r="Z101"/>
  <c r="AU101"/>
  <c r="AV101"/>
  <c r="AW101"/>
  <c r="AX101"/>
  <c r="AY101"/>
  <c r="AZ101"/>
  <c r="BB101"/>
  <c r="BA101" s="1"/>
  <c r="BC101"/>
  <c r="BD101"/>
  <c r="BE101"/>
  <c r="BF101"/>
  <c r="BG101"/>
  <c r="BH101"/>
  <c r="BI101"/>
  <c r="BJ101"/>
  <c r="BK101"/>
  <c r="BL101"/>
  <c r="BM101"/>
  <c r="BN101"/>
  <c r="BO101"/>
  <c r="BP101"/>
  <c r="BQ101"/>
  <c r="BR101"/>
  <c r="BS101"/>
  <c r="BT101"/>
  <c r="BU101"/>
  <c r="BV101"/>
  <c r="G102"/>
  <c r="T102" s="1"/>
  <c r="I102"/>
  <c r="BY102" s="1"/>
  <c r="K102"/>
  <c r="BZ102" s="1"/>
  <c r="M102"/>
  <c r="CA102" s="1"/>
  <c r="O102"/>
  <c r="X102" s="1"/>
  <c r="Q102"/>
  <c r="CC102" s="1"/>
  <c r="R102"/>
  <c r="S102" s="1"/>
  <c r="Z102"/>
  <c r="AU102"/>
  <c r="AV102"/>
  <c r="AW102"/>
  <c r="AX102"/>
  <c r="AY102"/>
  <c r="AZ102"/>
  <c r="BB102"/>
  <c r="BA102" s="1"/>
  <c r="BC102"/>
  <c r="BD102"/>
  <c r="BE102"/>
  <c r="BF102"/>
  <c r="BG102"/>
  <c r="BH102"/>
  <c r="BI102"/>
  <c r="BJ102"/>
  <c r="BK102"/>
  <c r="BL102"/>
  <c r="BM102"/>
  <c r="BN102"/>
  <c r="BO102"/>
  <c r="BP102"/>
  <c r="BQ102"/>
  <c r="BR102"/>
  <c r="BS102"/>
  <c r="BT102"/>
  <c r="BU102"/>
  <c r="BV102"/>
  <c r="G103"/>
  <c r="T103" s="1"/>
  <c r="I103"/>
  <c r="BY103" s="1"/>
  <c r="K103"/>
  <c r="BZ103" s="1"/>
  <c r="M103"/>
  <c r="W103" s="1"/>
  <c r="O103"/>
  <c r="X103" s="1"/>
  <c r="Q103"/>
  <c r="CC103" s="1"/>
  <c r="R103"/>
  <c r="S103" s="1"/>
  <c r="Z103"/>
  <c r="AU103"/>
  <c r="AV103"/>
  <c r="AW103"/>
  <c r="AX103"/>
  <c r="AY103"/>
  <c r="AZ103"/>
  <c r="BB103"/>
  <c r="BA103" s="1"/>
  <c r="BC103"/>
  <c r="BD103"/>
  <c r="BE103"/>
  <c r="BF103"/>
  <c r="BG103"/>
  <c r="BH103"/>
  <c r="BI103"/>
  <c r="BJ103"/>
  <c r="BK103"/>
  <c r="BL103"/>
  <c r="BM103"/>
  <c r="BN103"/>
  <c r="BO103"/>
  <c r="BP103"/>
  <c r="BQ103"/>
  <c r="BR103"/>
  <c r="BS103"/>
  <c r="BT103"/>
  <c r="BU103"/>
  <c r="BV103"/>
  <c r="G104"/>
  <c r="T104" s="1"/>
  <c r="I104"/>
  <c r="BY104" s="1"/>
  <c r="K104"/>
  <c r="BZ104" s="1"/>
  <c r="M104"/>
  <c r="CA104" s="1"/>
  <c r="O104"/>
  <c r="CB104" s="1"/>
  <c r="Q104"/>
  <c r="CC104" s="1"/>
  <c r="R104"/>
  <c r="S104" s="1"/>
  <c r="Z104"/>
  <c r="AU104"/>
  <c r="AV104"/>
  <c r="AW104"/>
  <c r="AX104"/>
  <c r="AY104"/>
  <c r="AZ104"/>
  <c r="BB104"/>
  <c r="BA104" s="1"/>
  <c r="BC104"/>
  <c r="BD104"/>
  <c r="BE104"/>
  <c r="BF104"/>
  <c r="BG104"/>
  <c r="BH104"/>
  <c r="BI104"/>
  <c r="BJ104"/>
  <c r="BK104"/>
  <c r="BL104"/>
  <c r="BM104"/>
  <c r="BN104"/>
  <c r="BO104"/>
  <c r="BP104"/>
  <c r="BQ104"/>
  <c r="BR104"/>
  <c r="BS104"/>
  <c r="BT104"/>
  <c r="BU104"/>
  <c r="BV104"/>
  <c r="G105"/>
  <c r="T105" s="1"/>
  <c r="I105"/>
  <c r="BY105" s="1"/>
  <c r="K105"/>
  <c r="BZ105" s="1"/>
  <c r="M105"/>
  <c r="W105" s="1"/>
  <c r="O105"/>
  <c r="X105" s="1"/>
  <c r="Q105"/>
  <c r="CC105" s="1"/>
  <c r="R105"/>
  <c r="S105" s="1"/>
  <c r="Z105"/>
  <c r="AU105"/>
  <c r="AV105"/>
  <c r="AW105"/>
  <c r="AX105"/>
  <c r="AY105"/>
  <c r="AZ105"/>
  <c r="BB105"/>
  <c r="BA105" s="1"/>
  <c r="BC105"/>
  <c r="BD105"/>
  <c r="BE105"/>
  <c r="BF105"/>
  <c r="BG105"/>
  <c r="BH105"/>
  <c r="BI105"/>
  <c r="BJ105"/>
  <c r="BK105"/>
  <c r="BL105"/>
  <c r="BM105"/>
  <c r="BN105"/>
  <c r="BO105"/>
  <c r="BP105"/>
  <c r="BQ105"/>
  <c r="BR105"/>
  <c r="BS105"/>
  <c r="BT105"/>
  <c r="BU105"/>
  <c r="BV105"/>
  <c r="G106"/>
  <c r="T106" s="1"/>
  <c r="I106"/>
  <c r="BY106" s="1"/>
  <c r="K106"/>
  <c r="BZ106" s="1"/>
  <c r="M106"/>
  <c r="CA106" s="1"/>
  <c r="O106"/>
  <c r="CB106" s="1"/>
  <c r="Q106"/>
  <c r="CC106" s="1"/>
  <c r="R106"/>
  <c r="S106" s="1"/>
  <c r="Z106"/>
  <c r="AU106"/>
  <c r="AV106"/>
  <c r="AW106"/>
  <c r="AX106"/>
  <c r="AY106"/>
  <c r="AZ106"/>
  <c r="BB106"/>
  <c r="BA106" s="1"/>
  <c r="BC106"/>
  <c r="BD106"/>
  <c r="BE106"/>
  <c r="BF106"/>
  <c r="BG106"/>
  <c r="BH106"/>
  <c r="BI106"/>
  <c r="BJ106"/>
  <c r="BK106"/>
  <c r="BL106"/>
  <c r="BM106"/>
  <c r="BN106"/>
  <c r="BO106"/>
  <c r="BP106"/>
  <c r="BQ106"/>
  <c r="BR106"/>
  <c r="BS106"/>
  <c r="BT106"/>
  <c r="BU106"/>
  <c r="BV106"/>
  <c r="G107"/>
  <c r="T107" s="1"/>
  <c r="I107"/>
  <c r="BY107" s="1"/>
  <c r="K107"/>
  <c r="BZ107" s="1"/>
  <c r="M107"/>
  <c r="W107" s="1"/>
  <c r="O107"/>
  <c r="X107" s="1"/>
  <c r="Q107"/>
  <c r="CC107" s="1"/>
  <c r="R107"/>
  <c r="S107" s="1"/>
  <c r="Z107"/>
  <c r="AU107"/>
  <c r="AV107"/>
  <c r="AW107"/>
  <c r="AX107"/>
  <c r="AY107"/>
  <c r="AZ107"/>
  <c r="BB107"/>
  <c r="BA107" s="1"/>
  <c r="BC107"/>
  <c r="BD107"/>
  <c r="BE107"/>
  <c r="BF107"/>
  <c r="BG107"/>
  <c r="BH107"/>
  <c r="BI107"/>
  <c r="BJ107"/>
  <c r="BK107"/>
  <c r="BL107"/>
  <c r="BM107"/>
  <c r="BN107"/>
  <c r="BO107"/>
  <c r="BP107"/>
  <c r="BQ107"/>
  <c r="BR107"/>
  <c r="BS107"/>
  <c r="BT107"/>
  <c r="BU107"/>
  <c r="BV107"/>
  <c r="G108"/>
  <c r="T108" s="1"/>
  <c r="I108"/>
  <c r="BY108" s="1"/>
  <c r="K108"/>
  <c r="BZ108" s="1"/>
  <c r="M108"/>
  <c r="CA108" s="1"/>
  <c r="O108"/>
  <c r="CB108" s="1"/>
  <c r="Q108"/>
  <c r="CC108" s="1"/>
  <c r="R108"/>
  <c r="S108" s="1"/>
  <c r="Z108"/>
  <c r="AU108"/>
  <c r="AV108"/>
  <c r="AW108"/>
  <c r="AX108"/>
  <c r="AY108"/>
  <c r="AZ108"/>
  <c r="BB108"/>
  <c r="BA108" s="1"/>
  <c r="BC108"/>
  <c r="BD108"/>
  <c r="BE108"/>
  <c r="BF108"/>
  <c r="BG108"/>
  <c r="BH108"/>
  <c r="BI108"/>
  <c r="BJ108"/>
  <c r="BK108"/>
  <c r="BL108"/>
  <c r="BM108"/>
  <c r="BN108"/>
  <c r="BO108"/>
  <c r="BP108"/>
  <c r="BQ108"/>
  <c r="BR108"/>
  <c r="BS108"/>
  <c r="BT108"/>
  <c r="BU108"/>
  <c r="BV108"/>
  <c r="G109"/>
  <c r="T109" s="1"/>
  <c r="I109"/>
  <c r="BY109" s="1"/>
  <c r="K109"/>
  <c r="BZ109" s="1"/>
  <c r="M109"/>
  <c r="W109" s="1"/>
  <c r="O109"/>
  <c r="CB109" s="1"/>
  <c r="Q109"/>
  <c r="CC109" s="1"/>
  <c r="R109"/>
  <c r="S109" s="1"/>
  <c r="Z109"/>
  <c r="AU109"/>
  <c r="AV109"/>
  <c r="AW109"/>
  <c r="AX109"/>
  <c r="AY109"/>
  <c r="AZ109"/>
  <c r="BB109"/>
  <c r="BA109" s="1"/>
  <c r="BC109"/>
  <c r="BD109"/>
  <c r="BE109"/>
  <c r="BF109"/>
  <c r="BG109"/>
  <c r="BH109"/>
  <c r="BI109"/>
  <c r="BJ109"/>
  <c r="BK109"/>
  <c r="BL109"/>
  <c r="BM109"/>
  <c r="BN109"/>
  <c r="BO109"/>
  <c r="BP109"/>
  <c r="BQ109"/>
  <c r="BR109"/>
  <c r="BS109"/>
  <c r="BT109"/>
  <c r="BU109"/>
  <c r="BV109"/>
  <c r="G110"/>
  <c r="T110" s="1"/>
  <c r="I110"/>
  <c r="BY110" s="1"/>
  <c r="K110"/>
  <c r="BZ110" s="1"/>
  <c r="M110"/>
  <c r="CA110" s="1"/>
  <c r="O110"/>
  <c r="CB110" s="1"/>
  <c r="Q110"/>
  <c r="CC110" s="1"/>
  <c r="R110"/>
  <c r="S110" s="1"/>
  <c r="Z110"/>
  <c r="AU110"/>
  <c r="AV110"/>
  <c r="AW110"/>
  <c r="AX110"/>
  <c r="AY110"/>
  <c r="AZ110"/>
  <c r="BB110"/>
  <c r="BA110" s="1"/>
  <c r="BC110"/>
  <c r="BD110"/>
  <c r="BE110"/>
  <c r="BF110"/>
  <c r="BG110"/>
  <c r="BH110"/>
  <c r="BI110"/>
  <c r="BJ110"/>
  <c r="BK110"/>
  <c r="BL110"/>
  <c r="BM110"/>
  <c r="BN110"/>
  <c r="BO110"/>
  <c r="BP110"/>
  <c r="BQ110"/>
  <c r="BR110"/>
  <c r="BS110"/>
  <c r="BT110"/>
  <c r="BU110"/>
  <c r="BV110"/>
  <c r="G111"/>
  <c r="T111" s="1"/>
  <c r="I111"/>
  <c r="BY111" s="1"/>
  <c r="K111"/>
  <c r="BZ111" s="1"/>
  <c r="M111"/>
  <c r="W111" s="1"/>
  <c r="O111"/>
  <c r="X111" s="1"/>
  <c r="Q111"/>
  <c r="CC111" s="1"/>
  <c r="R111"/>
  <c r="S111" s="1"/>
  <c r="Z111"/>
  <c r="AU111"/>
  <c r="AV111"/>
  <c r="AW111"/>
  <c r="AX111"/>
  <c r="AY111"/>
  <c r="AZ111"/>
  <c r="BB111"/>
  <c r="BA111" s="1"/>
  <c r="BC111"/>
  <c r="BD111"/>
  <c r="BE111"/>
  <c r="BF111"/>
  <c r="BG111"/>
  <c r="BH111"/>
  <c r="BI111"/>
  <c r="BJ111"/>
  <c r="BK111"/>
  <c r="BL111"/>
  <c r="BM111"/>
  <c r="BN111"/>
  <c r="BO111"/>
  <c r="BP111"/>
  <c r="BQ111"/>
  <c r="BR111"/>
  <c r="BS111"/>
  <c r="BT111"/>
  <c r="BU111"/>
  <c r="BV111"/>
  <c r="CA111"/>
  <c r="G112"/>
  <c r="T112" s="1"/>
  <c r="I112"/>
  <c r="BY112" s="1"/>
  <c r="K112"/>
  <c r="BZ112" s="1"/>
  <c r="M112"/>
  <c r="CA112" s="1"/>
  <c r="O112"/>
  <c r="CB112" s="1"/>
  <c r="Q112"/>
  <c r="CC112" s="1"/>
  <c r="R112"/>
  <c r="S112" s="1"/>
  <c r="Z112"/>
  <c r="AU112"/>
  <c r="AV112"/>
  <c r="AW112"/>
  <c r="AX112"/>
  <c r="AY112"/>
  <c r="AZ112"/>
  <c r="BB112"/>
  <c r="BA112" s="1"/>
  <c r="BC112"/>
  <c r="BD112"/>
  <c r="BE112"/>
  <c r="BF112"/>
  <c r="BG112"/>
  <c r="BH112"/>
  <c r="BI112"/>
  <c r="BJ112"/>
  <c r="BK112"/>
  <c r="BL112"/>
  <c r="BM112"/>
  <c r="BN112"/>
  <c r="BO112"/>
  <c r="BP112"/>
  <c r="BQ112"/>
  <c r="BR112"/>
  <c r="BS112"/>
  <c r="BT112"/>
  <c r="BU112"/>
  <c r="BV112"/>
  <c r="G113"/>
  <c r="T113" s="1"/>
  <c r="I113"/>
  <c r="BY113" s="1"/>
  <c r="K113"/>
  <c r="BZ113" s="1"/>
  <c r="M113"/>
  <c r="CA113" s="1"/>
  <c r="O113"/>
  <c r="X113" s="1"/>
  <c r="Q113"/>
  <c r="CC113" s="1"/>
  <c r="R113"/>
  <c r="S113" s="1"/>
  <c r="Z113"/>
  <c r="AU113"/>
  <c r="AV113"/>
  <c r="AW113"/>
  <c r="AX113"/>
  <c r="AY113"/>
  <c r="AZ113"/>
  <c r="BB113"/>
  <c r="BA113" s="1"/>
  <c r="BC113"/>
  <c r="BD113"/>
  <c r="BE113"/>
  <c r="BF113"/>
  <c r="BG113"/>
  <c r="BH113"/>
  <c r="BI113"/>
  <c r="BJ113"/>
  <c r="BK113"/>
  <c r="BL113"/>
  <c r="BM113"/>
  <c r="BN113"/>
  <c r="BO113"/>
  <c r="BP113"/>
  <c r="BQ113"/>
  <c r="BR113"/>
  <c r="BS113"/>
  <c r="BT113"/>
  <c r="BU113"/>
  <c r="BV113"/>
  <c r="G114"/>
  <c r="T114" s="1"/>
  <c r="I114"/>
  <c r="BY114" s="1"/>
  <c r="K114"/>
  <c r="V114" s="1"/>
  <c r="M114"/>
  <c r="CA114" s="1"/>
  <c r="O114"/>
  <c r="CB114" s="1"/>
  <c r="Q114"/>
  <c r="CC114" s="1"/>
  <c r="R114"/>
  <c r="S114" s="1"/>
  <c r="Z114"/>
  <c r="AU114"/>
  <c r="AV114"/>
  <c r="AW114"/>
  <c r="AX114"/>
  <c r="AY114"/>
  <c r="AZ114"/>
  <c r="BB114"/>
  <c r="BA114" s="1"/>
  <c r="BC114"/>
  <c r="BD114"/>
  <c r="BE114"/>
  <c r="BF114"/>
  <c r="BG114"/>
  <c r="BH114"/>
  <c r="BI114"/>
  <c r="BJ114"/>
  <c r="BK114"/>
  <c r="BL114"/>
  <c r="BM114"/>
  <c r="BN114"/>
  <c r="BO114"/>
  <c r="BP114"/>
  <c r="BQ114"/>
  <c r="BR114"/>
  <c r="BS114"/>
  <c r="BT114"/>
  <c r="BU114"/>
  <c r="BV114"/>
  <c r="G115"/>
  <c r="T115" s="1"/>
  <c r="I115"/>
  <c r="BY115" s="1"/>
  <c r="K115"/>
  <c r="BZ115" s="1"/>
  <c r="M115"/>
  <c r="CA115" s="1"/>
  <c r="O115"/>
  <c r="X115" s="1"/>
  <c r="Q115"/>
  <c r="CC115" s="1"/>
  <c r="R115"/>
  <c r="S115" s="1"/>
  <c r="Z115"/>
  <c r="AU115"/>
  <c r="AV115"/>
  <c r="AW115"/>
  <c r="AX115"/>
  <c r="AY115"/>
  <c r="AZ115"/>
  <c r="BB115"/>
  <c r="BA115" s="1"/>
  <c r="BC115"/>
  <c r="BD115"/>
  <c r="BE115"/>
  <c r="BF115"/>
  <c r="BG115"/>
  <c r="BH115"/>
  <c r="BI115"/>
  <c r="BJ115"/>
  <c r="BK115"/>
  <c r="BL115"/>
  <c r="BM115"/>
  <c r="BN115"/>
  <c r="BO115"/>
  <c r="BP115"/>
  <c r="BQ115"/>
  <c r="BR115"/>
  <c r="BS115"/>
  <c r="BT115"/>
  <c r="BU115"/>
  <c r="BV115"/>
  <c r="I116"/>
  <c r="BY116" s="1"/>
  <c r="K116"/>
  <c r="BZ116" s="1"/>
  <c r="M116"/>
  <c r="CA116" s="1"/>
  <c r="O116"/>
  <c r="X116" s="1"/>
  <c r="Q116"/>
  <c r="CC116" s="1"/>
  <c r="R116"/>
  <c r="S116" s="1"/>
  <c r="Z116"/>
  <c r="AU116"/>
  <c r="AV116"/>
  <c r="AW116"/>
  <c r="AX116"/>
  <c r="AY116"/>
  <c r="AZ116"/>
  <c r="BB116"/>
  <c r="BA116" s="1"/>
  <c r="BC116"/>
  <c r="BD116"/>
  <c r="BE116"/>
  <c r="BF116"/>
  <c r="BG116"/>
  <c r="BH116"/>
  <c r="BI116"/>
  <c r="BJ116"/>
  <c r="BK116"/>
  <c r="BL116"/>
  <c r="BM116"/>
  <c r="BN116"/>
  <c r="BO116"/>
  <c r="BP116"/>
  <c r="BQ116"/>
  <c r="BR116"/>
  <c r="BS116"/>
  <c r="BT116"/>
  <c r="BU116"/>
  <c r="BV116"/>
  <c r="G117"/>
  <c r="T117" s="1"/>
  <c r="I117"/>
  <c r="BY117" s="1"/>
  <c r="K117"/>
  <c r="V117" s="1"/>
  <c r="M117"/>
  <c r="W117" s="1"/>
  <c r="O117"/>
  <c r="CB117" s="1"/>
  <c r="Q117"/>
  <c r="CC117" s="1"/>
  <c r="R117"/>
  <c r="S117" s="1"/>
  <c r="Z117"/>
  <c r="AU117"/>
  <c r="AV117"/>
  <c r="AW117"/>
  <c r="AX117"/>
  <c r="AY117"/>
  <c r="AZ117"/>
  <c r="BB117"/>
  <c r="BA117" s="1"/>
  <c r="BC117"/>
  <c r="BD117"/>
  <c r="BE117"/>
  <c r="BF117"/>
  <c r="BG117"/>
  <c r="BH117"/>
  <c r="BI117"/>
  <c r="BJ117"/>
  <c r="BK117"/>
  <c r="BL117"/>
  <c r="BM117"/>
  <c r="BN117"/>
  <c r="BO117"/>
  <c r="BP117"/>
  <c r="BQ117"/>
  <c r="BR117"/>
  <c r="BS117"/>
  <c r="BT117"/>
  <c r="BU117"/>
  <c r="BV117"/>
  <c r="G118"/>
  <c r="T118" s="1"/>
  <c r="I118"/>
  <c r="BY118" s="1"/>
  <c r="K118"/>
  <c r="V118" s="1"/>
  <c r="M118"/>
  <c r="W118" s="1"/>
  <c r="O118"/>
  <c r="X118" s="1"/>
  <c r="Q118"/>
  <c r="CC118" s="1"/>
  <c r="R118"/>
  <c r="S118" s="1"/>
  <c r="Z118"/>
  <c r="AU118"/>
  <c r="AV118"/>
  <c r="AW118"/>
  <c r="AX118"/>
  <c r="AY118"/>
  <c r="AZ118"/>
  <c r="BB118"/>
  <c r="BA118" s="1"/>
  <c r="BC118"/>
  <c r="BD118"/>
  <c r="BE118"/>
  <c r="BF118"/>
  <c r="BG118"/>
  <c r="BH118"/>
  <c r="BI118"/>
  <c r="BJ118"/>
  <c r="BK118"/>
  <c r="BL118"/>
  <c r="BM118"/>
  <c r="BN118"/>
  <c r="BO118"/>
  <c r="BP118"/>
  <c r="BQ118"/>
  <c r="BR118"/>
  <c r="BS118"/>
  <c r="BT118"/>
  <c r="BU118"/>
  <c r="BV118"/>
  <c r="G119"/>
  <c r="T119" s="1"/>
  <c r="I119"/>
  <c r="K119"/>
  <c r="V119" s="1"/>
  <c r="M119"/>
  <c r="W119" s="1"/>
  <c r="O119"/>
  <c r="X119" s="1"/>
  <c r="Q119"/>
  <c r="R119"/>
  <c r="S119" s="1"/>
  <c r="Z119"/>
  <c r="AU119"/>
  <c r="AV119"/>
  <c r="AW119"/>
  <c r="AX119"/>
  <c r="AY119"/>
  <c r="AZ119"/>
  <c r="BB119"/>
  <c r="BA119" s="1"/>
  <c r="BC119"/>
  <c r="BD119"/>
  <c r="BE119"/>
  <c r="BF119"/>
  <c r="BG119"/>
  <c r="BH119"/>
  <c r="BI119"/>
  <c r="BJ119"/>
  <c r="BK119"/>
  <c r="BL119"/>
  <c r="BM119"/>
  <c r="BN119"/>
  <c r="BO119"/>
  <c r="BP119"/>
  <c r="BQ119"/>
  <c r="BR119"/>
  <c r="BS119"/>
  <c r="BT119"/>
  <c r="BU119"/>
  <c r="BV119"/>
  <c r="CA119"/>
  <c r="G120"/>
  <c r="T120" s="1"/>
  <c r="I120"/>
  <c r="BY120" s="1"/>
  <c r="K120"/>
  <c r="V120" s="1"/>
  <c r="M120"/>
  <c r="W120" s="1"/>
  <c r="O120"/>
  <c r="X120" s="1"/>
  <c r="Q120"/>
  <c r="CC120" s="1"/>
  <c r="R120"/>
  <c r="S120" s="1"/>
  <c r="Z120"/>
  <c r="AU120"/>
  <c r="AV120"/>
  <c r="AW120"/>
  <c r="AX120"/>
  <c r="AY120"/>
  <c r="AZ120"/>
  <c r="BB120"/>
  <c r="BA120" s="1"/>
  <c r="BC120"/>
  <c r="BD120"/>
  <c r="BE120"/>
  <c r="BF120"/>
  <c r="BG120"/>
  <c r="BH120"/>
  <c r="BI120"/>
  <c r="BJ120"/>
  <c r="BK120"/>
  <c r="BL120"/>
  <c r="BM120"/>
  <c r="BN120"/>
  <c r="BO120"/>
  <c r="BP120"/>
  <c r="BQ120"/>
  <c r="BR120"/>
  <c r="BS120"/>
  <c r="BT120"/>
  <c r="BU120"/>
  <c r="BV120"/>
  <c r="CA120"/>
  <c r="G121"/>
  <c r="T121" s="1"/>
  <c r="I121"/>
  <c r="BY121" s="1"/>
  <c r="K121"/>
  <c r="V121" s="1"/>
  <c r="M121"/>
  <c r="W121" s="1"/>
  <c r="O121"/>
  <c r="X121" s="1"/>
  <c r="Q121"/>
  <c r="CC121" s="1"/>
  <c r="R121"/>
  <c r="S121" s="1"/>
  <c r="Z121"/>
  <c r="AU121"/>
  <c r="AV121"/>
  <c r="AW121"/>
  <c r="AX121"/>
  <c r="AY121"/>
  <c r="AZ121"/>
  <c r="BB121"/>
  <c r="BA121" s="1"/>
  <c r="BC121"/>
  <c r="BD121"/>
  <c r="BE121"/>
  <c r="BF121"/>
  <c r="BG121"/>
  <c r="BH121"/>
  <c r="BI121"/>
  <c r="BJ121"/>
  <c r="BK121"/>
  <c r="BL121"/>
  <c r="BM121"/>
  <c r="BN121"/>
  <c r="BO121"/>
  <c r="BP121"/>
  <c r="BQ121"/>
  <c r="BR121"/>
  <c r="BS121"/>
  <c r="BT121"/>
  <c r="BU121"/>
  <c r="BV121"/>
  <c r="G122"/>
  <c r="T122" s="1"/>
  <c r="I122"/>
  <c r="BY122" s="1"/>
  <c r="K122"/>
  <c r="V122" s="1"/>
  <c r="M122"/>
  <c r="W122" s="1"/>
  <c r="O122"/>
  <c r="X122" s="1"/>
  <c r="Q122"/>
  <c r="CC122" s="1"/>
  <c r="R122"/>
  <c r="S122" s="1"/>
  <c r="Z122"/>
  <c r="AU122"/>
  <c r="AV122"/>
  <c r="AW122"/>
  <c r="AX122"/>
  <c r="AY122"/>
  <c r="AZ122"/>
  <c r="BB122"/>
  <c r="BA122" s="1"/>
  <c r="BC122"/>
  <c r="BD122"/>
  <c r="BE122"/>
  <c r="BF122"/>
  <c r="BG122"/>
  <c r="BH122"/>
  <c r="BI122"/>
  <c r="BJ122"/>
  <c r="BK122"/>
  <c r="BL122"/>
  <c r="BM122"/>
  <c r="BN122"/>
  <c r="BO122"/>
  <c r="BP122"/>
  <c r="BQ122"/>
  <c r="BR122"/>
  <c r="BS122"/>
  <c r="BT122"/>
  <c r="BU122"/>
  <c r="BV122"/>
  <c r="G123"/>
  <c r="T123" s="1"/>
  <c r="I123"/>
  <c r="K123"/>
  <c r="V123" s="1"/>
  <c r="M123"/>
  <c r="CA123" s="1"/>
  <c r="O123"/>
  <c r="X123" s="1"/>
  <c r="Q123"/>
  <c r="R123"/>
  <c r="S123" s="1"/>
  <c r="Z123"/>
  <c r="AU123"/>
  <c r="AV123"/>
  <c r="AW123"/>
  <c r="AX123"/>
  <c r="AY123"/>
  <c r="AZ123"/>
  <c r="BB123"/>
  <c r="BA123" s="1"/>
  <c r="BC123"/>
  <c r="BD123"/>
  <c r="BE123"/>
  <c r="BF123"/>
  <c r="BG123"/>
  <c r="BH123"/>
  <c r="BI123"/>
  <c r="BJ123"/>
  <c r="BK123"/>
  <c r="BL123"/>
  <c r="BM123"/>
  <c r="BN123"/>
  <c r="BO123"/>
  <c r="BP123"/>
  <c r="BQ123"/>
  <c r="BR123"/>
  <c r="BS123"/>
  <c r="BT123"/>
  <c r="BU123"/>
  <c r="BV123"/>
  <c r="G124"/>
  <c r="T124" s="1"/>
  <c r="I124"/>
  <c r="BY124" s="1"/>
  <c r="K124"/>
  <c r="V124" s="1"/>
  <c r="M124"/>
  <c r="W124" s="1"/>
  <c r="O124"/>
  <c r="X124" s="1"/>
  <c r="Q124"/>
  <c r="CC124" s="1"/>
  <c r="R124"/>
  <c r="S124" s="1"/>
  <c r="Z124"/>
  <c r="AU124"/>
  <c r="AV124"/>
  <c r="AW124"/>
  <c r="AX124"/>
  <c r="AY124"/>
  <c r="AZ124"/>
  <c r="BB124"/>
  <c r="BA124" s="1"/>
  <c r="BC124"/>
  <c r="BD124"/>
  <c r="BE124"/>
  <c r="BF124"/>
  <c r="BG124"/>
  <c r="BH124"/>
  <c r="BI124"/>
  <c r="BJ124"/>
  <c r="BK124"/>
  <c r="BL124"/>
  <c r="BM124"/>
  <c r="BN124"/>
  <c r="BO124"/>
  <c r="BP124"/>
  <c r="BQ124"/>
  <c r="BR124"/>
  <c r="BS124"/>
  <c r="BT124"/>
  <c r="BU124"/>
  <c r="BV124"/>
  <c r="G125"/>
  <c r="T125" s="1"/>
  <c r="I125"/>
  <c r="BY125" s="1"/>
  <c r="K125"/>
  <c r="V125" s="1"/>
  <c r="M125"/>
  <c r="W125" s="1"/>
  <c r="O125"/>
  <c r="X125" s="1"/>
  <c r="Q125"/>
  <c r="CC125" s="1"/>
  <c r="R125"/>
  <c r="S125" s="1"/>
  <c r="Z125"/>
  <c r="AU125"/>
  <c r="AV125"/>
  <c r="AW125"/>
  <c r="AX125"/>
  <c r="AY125"/>
  <c r="AZ125"/>
  <c r="BB125"/>
  <c r="BA125" s="1"/>
  <c r="BC125"/>
  <c r="BD125"/>
  <c r="BE125"/>
  <c r="BF125"/>
  <c r="BG125"/>
  <c r="BH125"/>
  <c r="BI125"/>
  <c r="BJ125"/>
  <c r="BK125"/>
  <c r="BL125"/>
  <c r="BM125"/>
  <c r="BN125"/>
  <c r="BO125"/>
  <c r="BP125"/>
  <c r="BQ125"/>
  <c r="BR125"/>
  <c r="BS125"/>
  <c r="BT125"/>
  <c r="BU125"/>
  <c r="BV125"/>
  <c r="G126"/>
  <c r="T126" s="1"/>
  <c r="I126"/>
  <c r="BY126" s="1"/>
  <c r="K126"/>
  <c r="V126" s="1"/>
  <c r="M126"/>
  <c r="CA126" s="1"/>
  <c r="O126"/>
  <c r="CB126" s="1"/>
  <c r="Q126"/>
  <c r="CC126" s="1"/>
  <c r="R126"/>
  <c r="S126" s="1"/>
  <c r="W126"/>
  <c r="X126"/>
  <c r="Z126"/>
  <c r="AU126"/>
  <c r="AV126"/>
  <c r="AW126"/>
  <c r="AX126"/>
  <c r="AY126"/>
  <c r="AZ126"/>
  <c r="BB126"/>
  <c r="BA126" s="1"/>
  <c r="BC126"/>
  <c r="BD126"/>
  <c r="BE126"/>
  <c r="BF126"/>
  <c r="BG126"/>
  <c r="BH126"/>
  <c r="BI126"/>
  <c r="BJ126"/>
  <c r="BK126"/>
  <c r="BL126"/>
  <c r="BM126"/>
  <c r="BN126"/>
  <c r="BO126"/>
  <c r="BP126"/>
  <c r="BQ126"/>
  <c r="BR126"/>
  <c r="BS126"/>
  <c r="BT126"/>
  <c r="BU126"/>
  <c r="BV126"/>
  <c r="G127"/>
  <c r="T127" s="1"/>
  <c r="I127"/>
  <c r="K127"/>
  <c r="V127" s="1"/>
  <c r="M127"/>
  <c r="CA127" s="1"/>
  <c r="O127"/>
  <c r="X127" s="1"/>
  <c r="Q127"/>
  <c r="R127"/>
  <c r="S127" s="1"/>
  <c r="W127"/>
  <c r="Z127"/>
  <c r="AU127"/>
  <c r="AV127"/>
  <c r="AW127"/>
  <c r="AX127"/>
  <c r="AY127"/>
  <c r="AZ127"/>
  <c r="BB127"/>
  <c r="BA127" s="1"/>
  <c r="BC127"/>
  <c r="BD127"/>
  <c r="BE127"/>
  <c r="BF127"/>
  <c r="BG127"/>
  <c r="BH127"/>
  <c r="BI127"/>
  <c r="BJ127"/>
  <c r="BK127"/>
  <c r="BL127"/>
  <c r="BM127"/>
  <c r="BN127"/>
  <c r="BO127"/>
  <c r="BP127"/>
  <c r="BQ127"/>
  <c r="BR127"/>
  <c r="BS127"/>
  <c r="BT127"/>
  <c r="BU127"/>
  <c r="BV127"/>
  <c r="T128"/>
  <c r="I128"/>
  <c r="BY128" s="1"/>
  <c r="K128"/>
  <c r="V128" s="1"/>
  <c r="M128"/>
  <c r="W128" s="1"/>
  <c r="O128"/>
  <c r="X128" s="1"/>
  <c r="Q128"/>
  <c r="CC128" s="1"/>
  <c r="R128"/>
  <c r="S128" s="1"/>
  <c r="Z128"/>
  <c r="AU128"/>
  <c r="AV128"/>
  <c r="AW128"/>
  <c r="AX128"/>
  <c r="AY128"/>
  <c r="AZ128"/>
  <c r="BB128"/>
  <c r="BA128" s="1"/>
  <c r="BC128"/>
  <c r="BD128"/>
  <c r="BE128"/>
  <c r="BF128"/>
  <c r="BG128"/>
  <c r="BH128"/>
  <c r="BI128"/>
  <c r="BJ128"/>
  <c r="BK128"/>
  <c r="BL128"/>
  <c r="BM128"/>
  <c r="BN128"/>
  <c r="BO128"/>
  <c r="BP128"/>
  <c r="BQ128"/>
  <c r="BR128"/>
  <c r="BS128"/>
  <c r="BT128"/>
  <c r="BU128"/>
  <c r="BV128"/>
  <c r="I129"/>
  <c r="BY129" s="1"/>
  <c r="K129"/>
  <c r="V129" s="1"/>
  <c r="M129"/>
  <c r="W129" s="1"/>
  <c r="O129"/>
  <c r="CB129" s="1"/>
  <c r="Q129"/>
  <c r="CC129" s="1"/>
  <c r="R129"/>
  <c r="S129" s="1"/>
  <c r="Z129"/>
  <c r="AU129"/>
  <c r="AV129"/>
  <c r="AW129"/>
  <c r="AX129"/>
  <c r="AY129"/>
  <c r="AZ129"/>
  <c r="BB129"/>
  <c r="BA129" s="1"/>
  <c r="BC129"/>
  <c r="BD129"/>
  <c r="BE129"/>
  <c r="BF129"/>
  <c r="BG129"/>
  <c r="BH129"/>
  <c r="BI129"/>
  <c r="BJ129"/>
  <c r="BK129"/>
  <c r="BL129"/>
  <c r="BM129"/>
  <c r="BN129"/>
  <c r="BO129"/>
  <c r="BP129"/>
  <c r="BQ129"/>
  <c r="BR129"/>
  <c r="BS129"/>
  <c r="BT129"/>
  <c r="BU129"/>
  <c r="BV129"/>
  <c r="CA129"/>
  <c r="G130"/>
  <c r="T130" s="1"/>
  <c r="I130"/>
  <c r="K130"/>
  <c r="V130" s="1"/>
  <c r="M130"/>
  <c r="CA130" s="1"/>
  <c r="O130"/>
  <c r="CB130" s="1"/>
  <c r="Q130"/>
  <c r="R130"/>
  <c r="S130" s="1"/>
  <c r="W130"/>
  <c r="Z130"/>
  <c r="AU130"/>
  <c r="AV130"/>
  <c r="AW130"/>
  <c r="AX130"/>
  <c r="AY130"/>
  <c r="AZ130"/>
  <c r="BB130"/>
  <c r="BA130" s="1"/>
  <c r="BC130"/>
  <c r="BD130"/>
  <c r="BE130"/>
  <c r="BF130"/>
  <c r="BG130"/>
  <c r="BH130"/>
  <c r="BI130"/>
  <c r="BJ130"/>
  <c r="BK130"/>
  <c r="BL130"/>
  <c r="BM130"/>
  <c r="BN130"/>
  <c r="BO130"/>
  <c r="BP130"/>
  <c r="BQ130"/>
  <c r="BR130"/>
  <c r="BS130"/>
  <c r="BT130"/>
  <c r="BU130"/>
  <c r="BV130"/>
  <c r="G131"/>
  <c r="T131" s="1"/>
  <c r="I131"/>
  <c r="BY131" s="1"/>
  <c r="K131"/>
  <c r="BZ131" s="1"/>
  <c r="M131"/>
  <c r="W131" s="1"/>
  <c r="O131"/>
  <c r="X131" s="1"/>
  <c r="Q131"/>
  <c r="CC131" s="1"/>
  <c r="R131"/>
  <c r="S131" s="1"/>
  <c r="Z131"/>
  <c r="AU131"/>
  <c r="AV131"/>
  <c r="AW131"/>
  <c r="AX131"/>
  <c r="AY131"/>
  <c r="AZ131"/>
  <c r="BB131"/>
  <c r="BA131" s="1"/>
  <c r="BC131"/>
  <c r="BD131"/>
  <c r="BE131"/>
  <c r="BF131"/>
  <c r="BG131"/>
  <c r="BH131"/>
  <c r="BI131"/>
  <c r="BJ131"/>
  <c r="BK131"/>
  <c r="BL131"/>
  <c r="BM131"/>
  <c r="BN131"/>
  <c r="BO131"/>
  <c r="BP131"/>
  <c r="BQ131"/>
  <c r="BR131"/>
  <c r="BS131"/>
  <c r="BT131"/>
  <c r="BU131"/>
  <c r="BV131"/>
  <c r="G132"/>
  <c r="T132" s="1"/>
  <c r="I132"/>
  <c r="BY132" s="1"/>
  <c r="K132"/>
  <c r="BZ132" s="1"/>
  <c r="M132"/>
  <c r="W132" s="1"/>
  <c r="O132"/>
  <c r="CB132" s="1"/>
  <c r="Q132"/>
  <c r="CC132" s="1"/>
  <c r="R132"/>
  <c r="S132" s="1"/>
  <c r="Z132"/>
  <c r="AU132"/>
  <c r="AV132"/>
  <c r="AW132"/>
  <c r="AX132"/>
  <c r="AY132"/>
  <c r="AZ132"/>
  <c r="BB132"/>
  <c r="BA132" s="1"/>
  <c r="BC132"/>
  <c r="BD132"/>
  <c r="BE132"/>
  <c r="BF132"/>
  <c r="BG132"/>
  <c r="BH132"/>
  <c r="BI132"/>
  <c r="BJ132"/>
  <c r="BK132"/>
  <c r="BL132"/>
  <c r="BM132"/>
  <c r="BN132"/>
  <c r="BO132"/>
  <c r="BP132"/>
  <c r="BQ132"/>
  <c r="BR132"/>
  <c r="BS132"/>
  <c r="BT132"/>
  <c r="BU132"/>
  <c r="BV132"/>
  <c r="G133"/>
  <c r="T133" s="1"/>
  <c r="I133"/>
  <c r="BY133" s="1"/>
  <c r="K133"/>
  <c r="V133" s="1"/>
  <c r="M133"/>
  <c r="CA133" s="1"/>
  <c r="O133"/>
  <c r="CB133" s="1"/>
  <c r="Q133"/>
  <c r="CC133" s="1"/>
  <c r="R133"/>
  <c r="S133" s="1"/>
  <c r="W133"/>
  <c r="Z133"/>
  <c r="AU133"/>
  <c r="AV133"/>
  <c r="AW133"/>
  <c r="AX133"/>
  <c r="AY133"/>
  <c r="AZ133"/>
  <c r="BB133"/>
  <c r="BA133" s="1"/>
  <c r="BC133"/>
  <c r="BD133"/>
  <c r="BE133"/>
  <c r="BF133"/>
  <c r="BG133"/>
  <c r="BH133"/>
  <c r="BI133"/>
  <c r="BJ133"/>
  <c r="BK133"/>
  <c r="BL133"/>
  <c r="BM133"/>
  <c r="BN133"/>
  <c r="BO133"/>
  <c r="BP133"/>
  <c r="BQ133"/>
  <c r="BR133"/>
  <c r="BS133"/>
  <c r="BT133"/>
  <c r="BU133"/>
  <c r="BV133"/>
  <c r="G134"/>
  <c r="T134" s="1"/>
  <c r="I134"/>
  <c r="K134"/>
  <c r="BZ134" s="1"/>
  <c r="M134"/>
  <c r="W134" s="1"/>
  <c r="O134"/>
  <c r="X134" s="1"/>
  <c r="Q134"/>
  <c r="R134"/>
  <c r="S134" s="1"/>
  <c r="Z134"/>
  <c r="AU134"/>
  <c r="AV134"/>
  <c r="AW134"/>
  <c r="AX134"/>
  <c r="AY134"/>
  <c r="AZ134"/>
  <c r="BB134"/>
  <c r="BA134" s="1"/>
  <c r="BC134"/>
  <c r="BD134"/>
  <c r="BE134"/>
  <c r="BF134"/>
  <c r="BG134"/>
  <c r="BH134"/>
  <c r="BI134"/>
  <c r="BJ134"/>
  <c r="BK134"/>
  <c r="BL134"/>
  <c r="BM134"/>
  <c r="BN134"/>
  <c r="BO134"/>
  <c r="BP134"/>
  <c r="BQ134"/>
  <c r="BR134"/>
  <c r="BS134"/>
  <c r="BT134"/>
  <c r="BU134"/>
  <c r="BV134"/>
  <c r="G135"/>
  <c r="T135" s="1"/>
  <c r="I135"/>
  <c r="BY135" s="1"/>
  <c r="K135"/>
  <c r="V135" s="1"/>
  <c r="M135"/>
  <c r="W135" s="1"/>
  <c r="O135"/>
  <c r="X135" s="1"/>
  <c r="Q135"/>
  <c r="CC135" s="1"/>
  <c r="R135"/>
  <c r="S135" s="1"/>
  <c r="Z135"/>
  <c r="AU135"/>
  <c r="AV135"/>
  <c r="AW135"/>
  <c r="AX135"/>
  <c r="AY135"/>
  <c r="AZ135"/>
  <c r="BB135"/>
  <c r="BA135" s="1"/>
  <c r="BC135"/>
  <c r="BD135"/>
  <c r="BE135"/>
  <c r="BF135"/>
  <c r="BG135"/>
  <c r="BH135"/>
  <c r="BI135"/>
  <c r="BJ135"/>
  <c r="BK135"/>
  <c r="BL135"/>
  <c r="BM135"/>
  <c r="BN135"/>
  <c r="BO135"/>
  <c r="BP135"/>
  <c r="BQ135"/>
  <c r="BR135"/>
  <c r="BS135"/>
  <c r="BT135"/>
  <c r="BU135"/>
  <c r="BV135"/>
  <c r="G136"/>
  <c r="T136" s="1"/>
  <c r="I136"/>
  <c r="BY136" s="1"/>
  <c r="K136"/>
  <c r="V136" s="1"/>
  <c r="M136"/>
  <c r="W136" s="1"/>
  <c r="O136"/>
  <c r="X136" s="1"/>
  <c r="Q136"/>
  <c r="CC136" s="1"/>
  <c r="R136"/>
  <c r="S136" s="1"/>
  <c r="Z136"/>
  <c r="AU136"/>
  <c r="AV136"/>
  <c r="AW136"/>
  <c r="AX136"/>
  <c r="AY136"/>
  <c r="AZ136"/>
  <c r="BB136"/>
  <c r="BA136" s="1"/>
  <c r="BC136"/>
  <c r="BD136"/>
  <c r="BE136"/>
  <c r="BF136"/>
  <c r="BG136"/>
  <c r="BH136"/>
  <c r="BI136"/>
  <c r="BJ136"/>
  <c r="BK136"/>
  <c r="BL136"/>
  <c r="BM136"/>
  <c r="BN136"/>
  <c r="BO136"/>
  <c r="BP136"/>
  <c r="BQ136"/>
  <c r="BR136"/>
  <c r="BS136"/>
  <c r="BT136"/>
  <c r="BU136"/>
  <c r="BV136"/>
  <c r="I137"/>
  <c r="BY137" s="1"/>
  <c r="K137"/>
  <c r="V137" s="1"/>
  <c r="M137"/>
  <c r="CA137" s="1"/>
  <c r="O137"/>
  <c r="X137" s="1"/>
  <c r="Q137"/>
  <c r="CC137" s="1"/>
  <c r="R137"/>
  <c r="S137" s="1"/>
  <c r="Z137"/>
  <c r="AU137"/>
  <c r="AV137"/>
  <c r="AW137"/>
  <c r="AX137"/>
  <c r="AY137"/>
  <c r="AZ137"/>
  <c r="BB137"/>
  <c r="BA137" s="1"/>
  <c r="BC137"/>
  <c r="BD137"/>
  <c r="BE137"/>
  <c r="BF137"/>
  <c r="BG137"/>
  <c r="BH137"/>
  <c r="BI137"/>
  <c r="BJ137"/>
  <c r="BK137"/>
  <c r="BL137"/>
  <c r="BM137"/>
  <c r="BN137"/>
  <c r="BO137"/>
  <c r="BP137"/>
  <c r="BQ137"/>
  <c r="BR137"/>
  <c r="BS137"/>
  <c r="BT137"/>
  <c r="BU137"/>
  <c r="BV137"/>
  <c r="G138"/>
  <c r="T138" s="1"/>
  <c r="I138"/>
  <c r="K138"/>
  <c r="V138" s="1"/>
  <c r="M138"/>
  <c r="CA138" s="1"/>
  <c r="O138"/>
  <c r="CB138" s="1"/>
  <c r="Q138"/>
  <c r="R138"/>
  <c r="S138" s="1"/>
  <c r="Z138"/>
  <c r="AU138"/>
  <c r="AV138"/>
  <c r="AW138"/>
  <c r="AX138"/>
  <c r="AY138"/>
  <c r="AZ138"/>
  <c r="BB138"/>
  <c r="BA138" s="1"/>
  <c r="BC138"/>
  <c r="BD138"/>
  <c r="BE138"/>
  <c r="BF138"/>
  <c r="BG138"/>
  <c r="BH138"/>
  <c r="BI138"/>
  <c r="BJ138"/>
  <c r="BK138"/>
  <c r="BL138"/>
  <c r="BM138"/>
  <c r="BN138"/>
  <c r="BO138"/>
  <c r="BP138"/>
  <c r="BQ138"/>
  <c r="BR138"/>
  <c r="BS138"/>
  <c r="BT138"/>
  <c r="BU138"/>
  <c r="BV138"/>
  <c r="G139"/>
  <c r="T139" s="1"/>
  <c r="I139"/>
  <c r="BY139" s="1"/>
  <c r="K139"/>
  <c r="V139" s="1"/>
  <c r="M139"/>
  <c r="CA139" s="1"/>
  <c r="O139"/>
  <c r="X139" s="1"/>
  <c r="Q139"/>
  <c r="CC139" s="1"/>
  <c r="R139"/>
  <c r="S139" s="1"/>
  <c r="W139"/>
  <c r="Z139"/>
  <c r="AU139"/>
  <c r="AV139"/>
  <c r="AW139"/>
  <c r="AX139"/>
  <c r="AY139"/>
  <c r="AZ139"/>
  <c r="BB139"/>
  <c r="BA139" s="1"/>
  <c r="BC139"/>
  <c r="BD139"/>
  <c r="BE139"/>
  <c r="BF139"/>
  <c r="BG139"/>
  <c r="BH139"/>
  <c r="BI139"/>
  <c r="BJ139"/>
  <c r="BK139"/>
  <c r="BL139"/>
  <c r="BM139"/>
  <c r="BN139"/>
  <c r="BO139"/>
  <c r="BP139"/>
  <c r="BQ139"/>
  <c r="BR139"/>
  <c r="BS139"/>
  <c r="BT139"/>
  <c r="BU139"/>
  <c r="BV139"/>
  <c r="G140"/>
  <c r="T140" s="1"/>
  <c r="I140"/>
  <c r="BY140" s="1"/>
  <c r="K140"/>
  <c r="BZ140" s="1"/>
  <c r="M140"/>
  <c r="W140" s="1"/>
  <c r="O140"/>
  <c r="CB140" s="1"/>
  <c r="Q140"/>
  <c r="CC140" s="1"/>
  <c r="R140"/>
  <c r="S140" s="1"/>
  <c r="Z140"/>
  <c r="AU140"/>
  <c r="AV140"/>
  <c r="AW140"/>
  <c r="AX140"/>
  <c r="AY140"/>
  <c r="AZ140"/>
  <c r="BB140"/>
  <c r="BA140" s="1"/>
  <c r="BC140"/>
  <c r="BD140"/>
  <c r="BE140"/>
  <c r="BF140"/>
  <c r="BG140"/>
  <c r="BH140"/>
  <c r="BI140"/>
  <c r="BJ140"/>
  <c r="BK140"/>
  <c r="BL140"/>
  <c r="BM140"/>
  <c r="BN140"/>
  <c r="BO140"/>
  <c r="BP140"/>
  <c r="BQ140"/>
  <c r="BR140"/>
  <c r="BS140"/>
  <c r="BT140"/>
  <c r="BU140"/>
  <c r="BV140"/>
  <c r="G141"/>
  <c r="T141" s="1"/>
  <c r="I141"/>
  <c r="BY141" s="1"/>
  <c r="K141"/>
  <c r="V141" s="1"/>
  <c r="M141"/>
  <c r="W141" s="1"/>
  <c r="O141"/>
  <c r="CB141" s="1"/>
  <c r="Q141"/>
  <c r="CC141" s="1"/>
  <c r="R141"/>
  <c r="S141" s="1"/>
  <c r="Z141"/>
  <c r="AU141"/>
  <c r="AV141"/>
  <c r="AW141"/>
  <c r="AX141"/>
  <c r="AY141"/>
  <c r="AZ141"/>
  <c r="BB141"/>
  <c r="BA141" s="1"/>
  <c r="BC141"/>
  <c r="BD141"/>
  <c r="BE141"/>
  <c r="BF141"/>
  <c r="BG141"/>
  <c r="BH141"/>
  <c r="BI141"/>
  <c r="BJ141"/>
  <c r="BK141"/>
  <c r="BL141"/>
  <c r="BM141"/>
  <c r="BN141"/>
  <c r="BO141"/>
  <c r="BP141"/>
  <c r="BQ141"/>
  <c r="BR141"/>
  <c r="BS141"/>
  <c r="BT141"/>
  <c r="BU141"/>
  <c r="BV141"/>
  <c r="G142"/>
  <c r="T142" s="1"/>
  <c r="I142"/>
  <c r="K142"/>
  <c r="BZ142" s="1"/>
  <c r="M142"/>
  <c r="W142" s="1"/>
  <c r="O142"/>
  <c r="CB142" s="1"/>
  <c r="Q142"/>
  <c r="R142"/>
  <c r="S142" s="1"/>
  <c r="Z142"/>
  <c r="AU142"/>
  <c r="AV142"/>
  <c r="AW142"/>
  <c r="AX142"/>
  <c r="AY142"/>
  <c r="AZ142"/>
  <c r="BB142"/>
  <c r="BA142" s="1"/>
  <c r="BC142"/>
  <c r="BD142"/>
  <c r="BE142"/>
  <c r="BF142"/>
  <c r="BG142"/>
  <c r="BH142"/>
  <c r="BI142"/>
  <c r="BJ142"/>
  <c r="BK142"/>
  <c r="BL142"/>
  <c r="BM142"/>
  <c r="BN142"/>
  <c r="BO142"/>
  <c r="BP142"/>
  <c r="BQ142"/>
  <c r="BR142"/>
  <c r="BS142"/>
  <c r="BT142"/>
  <c r="BU142"/>
  <c r="BV142"/>
  <c r="G143"/>
  <c r="T143" s="1"/>
  <c r="I143"/>
  <c r="BY143" s="1"/>
  <c r="K143"/>
  <c r="BZ143" s="1"/>
  <c r="M143"/>
  <c r="W143" s="1"/>
  <c r="O143"/>
  <c r="X143" s="1"/>
  <c r="Q143"/>
  <c r="CC143" s="1"/>
  <c r="R143"/>
  <c r="S143" s="1"/>
  <c r="Z143"/>
  <c r="AU143"/>
  <c r="AV143"/>
  <c r="AW143"/>
  <c r="AX143"/>
  <c r="AY143"/>
  <c r="AZ143"/>
  <c r="BB143"/>
  <c r="BA143" s="1"/>
  <c r="BC143"/>
  <c r="BD143"/>
  <c r="BE143"/>
  <c r="BF143"/>
  <c r="BG143"/>
  <c r="BH143"/>
  <c r="BI143"/>
  <c r="BJ143"/>
  <c r="BK143"/>
  <c r="BL143"/>
  <c r="BM143"/>
  <c r="BN143"/>
  <c r="BO143"/>
  <c r="BP143"/>
  <c r="BQ143"/>
  <c r="BR143"/>
  <c r="BS143"/>
  <c r="BT143"/>
  <c r="BU143"/>
  <c r="BV143"/>
  <c r="CA143"/>
  <c r="G144"/>
  <c r="T144" s="1"/>
  <c r="I144"/>
  <c r="BY144" s="1"/>
  <c r="K144"/>
  <c r="BZ144" s="1"/>
  <c r="M144"/>
  <c r="CA144" s="1"/>
  <c r="O144"/>
  <c r="X144" s="1"/>
  <c r="Q144"/>
  <c r="CC144" s="1"/>
  <c r="R144"/>
  <c r="S144" s="1"/>
  <c r="Z144"/>
  <c r="AU144"/>
  <c r="AV144"/>
  <c r="AW144"/>
  <c r="AX144"/>
  <c r="AY144"/>
  <c r="AZ144"/>
  <c r="BB144"/>
  <c r="BA144" s="1"/>
  <c r="BC144"/>
  <c r="BD144"/>
  <c r="BE144"/>
  <c r="BF144"/>
  <c r="BG144"/>
  <c r="BH144"/>
  <c r="BI144"/>
  <c r="BJ144"/>
  <c r="BK144"/>
  <c r="BL144"/>
  <c r="BM144"/>
  <c r="BN144"/>
  <c r="BO144"/>
  <c r="BP144"/>
  <c r="BQ144"/>
  <c r="BR144"/>
  <c r="BS144"/>
  <c r="BT144"/>
  <c r="BU144"/>
  <c r="BV144"/>
  <c r="G145"/>
  <c r="T145" s="1"/>
  <c r="I145"/>
  <c r="BY145" s="1"/>
  <c r="K145"/>
  <c r="V145" s="1"/>
  <c r="M145"/>
  <c r="W145" s="1"/>
  <c r="O145"/>
  <c r="X145" s="1"/>
  <c r="Q145"/>
  <c r="CC145" s="1"/>
  <c r="R145"/>
  <c r="S145" s="1"/>
  <c r="Z145"/>
  <c r="AU145"/>
  <c r="AV145"/>
  <c r="AW145"/>
  <c r="AX145"/>
  <c r="AY145"/>
  <c r="AZ145"/>
  <c r="BB145"/>
  <c r="BA145" s="1"/>
  <c r="BC145"/>
  <c r="BD145"/>
  <c r="BE145"/>
  <c r="BF145"/>
  <c r="BG145"/>
  <c r="BH145"/>
  <c r="BI145"/>
  <c r="BJ145"/>
  <c r="BK145"/>
  <c r="BL145"/>
  <c r="BM145"/>
  <c r="BN145"/>
  <c r="BO145"/>
  <c r="BP145"/>
  <c r="BQ145"/>
  <c r="BR145"/>
  <c r="BS145"/>
  <c r="BT145"/>
  <c r="BU145"/>
  <c r="BV145"/>
  <c r="T146"/>
  <c r="I146"/>
  <c r="BY146" s="1"/>
  <c r="K146"/>
  <c r="V146" s="1"/>
  <c r="M146"/>
  <c r="W146" s="1"/>
  <c r="O146"/>
  <c r="CB146" s="1"/>
  <c r="Q146"/>
  <c r="CC146" s="1"/>
  <c r="R146"/>
  <c r="S146" s="1"/>
  <c r="Z146"/>
  <c r="AU146"/>
  <c r="AV146"/>
  <c r="AW146"/>
  <c r="AX146"/>
  <c r="AY146"/>
  <c r="AZ146"/>
  <c r="BB146"/>
  <c r="BA146" s="1"/>
  <c r="BC146"/>
  <c r="BD146"/>
  <c r="BE146"/>
  <c r="BF146"/>
  <c r="BG146"/>
  <c r="BH146"/>
  <c r="BI146"/>
  <c r="BJ146"/>
  <c r="BK146"/>
  <c r="BL146"/>
  <c r="BM146"/>
  <c r="BN146"/>
  <c r="BO146"/>
  <c r="BP146"/>
  <c r="BQ146"/>
  <c r="BR146"/>
  <c r="BS146"/>
  <c r="BT146"/>
  <c r="BU146"/>
  <c r="BV146"/>
  <c r="CA146"/>
  <c r="I147"/>
  <c r="BY147" s="1"/>
  <c r="K147"/>
  <c r="V147" s="1"/>
  <c r="M147"/>
  <c r="W147" s="1"/>
  <c r="O147"/>
  <c r="CB147" s="1"/>
  <c r="Q147"/>
  <c r="CC147" s="1"/>
  <c r="R147"/>
  <c r="S147" s="1"/>
  <c r="Z147"/>
  <c r="AU147"/>
  <c r="AV147"/>
  <c r="AW147"/>
  <c r="AX147"/>
  <c r="AY147"/>
  <c r="AZ147"/>
  <c r="BB147"/>
  <c r="BA147" s="1"/>
  <c r="BC147"/>
  <c r="BD147"/>
  <c r="BE147"/>
  <c r="BF147"/>
  <c r="BG147"/>
  <c r="BH147"/>
  <c r="BI147"/>
  <c r="BJ147"/>
  <c r="BK147"/>
  <c r="BL147"/>
  <c r="BM147"/>
  <c r="BN147"/>
  <c r="BO147"/>
  <c r="BP147"/>
  <c r="BQ147"/>
  <c r="BR147"/>
  <c r="BS147"/>
  <c r="BT147"/>
  <c r="BU147"/>
  <c r="BV147"/>
  <c r="G148"/>
  <c r="I148"/>
  <c r="BY148" s="1"/>
  <c r="K148"/>
  <c r="V148" s="1"/>
  <c r="M148"/>
  <c r="CA148" s="1"/>
  <c r="O148"/>
  <c r="X148" s="1"/>
  <c r="Q148"/>
  <c r="CC148" s="1"/>
  <c r="R148"/>
  <c r="S148" s="1"/>
  <c r="Z148"/>
  <c r="AU148"/>
  <c r="AV148"/>
  <c r="AW148"/>
  <c r="AX148"/>
  <c r="AY148"/>
  <c r="AZ148"/>
  <c r="BB148"/>
  <c r="BA148" s="1"/>
  <c r="BC148"/>
  <c r="BD148"/>
  <c r="BE148"/>
  <c r="BF148"/>
  <c r="BG148"/>
  <c r="BH148"/>
  <c r="BI148"/>
  <c r="BJ148"/>
  <c r="BK148"/>
  <c r="BL148"/>
  <c r="BM148"/>
  <c r="BN148"/>
  <c r="BO148"/>
  <c r="BP148"/>
  <c r="BQ148"/>
  <c r="BR148"/>
  <c r="BS148"/>
  <c r="BT148"/>
  <c r="BU148"/>
  <c r="BV148"/>
  <c r="G150"/>
  <c r="T150" s="1"/>
  <c r="I150"/>
  <c r="BY150" s="1"/>
  <c r="K150"/>
  <c r="BZ150" s="1"/>
  <c r="M150"/>
  <c r="W150" s="1"/>
  <c r="O150"/>
  <c r="X150" s="1"/>
  <c r="Q150"/>
  <c r="CC150" s="1"/>
  <c r="R150"/>
  <c r="S150" s="1"/>
  <c r="Z150"/>
  <c r="AU150"/>
  <c r="AV150"/>
  <c r="AW150"/>
  <c r="AX150"/>
  <c r="AY150"/>
  <c r="AZ150"/>
  <c r="BB150"/>
  <c r="BA150" s="1"/>
  <c r="BC150"/>
  <c r="BD150"/>
  <c r="BE150"/>
  <c r="BF150"/>
  <c r="BG150"/>
  <c r="BH150"/>
  <c r="BI150"/>
  <c r="BJ150"/>
  <c r="BK150"/>
  <c r="BL150"/>
  <c r="BM150"/>
  <c r="BN150"/>
  <c r="BO150"/>
  <c r="BP150"/>
  <c r="BQ150"/>
  <c r="BR150"/>
  <c r="BS150"/>
  <c r="BT150"/>
  <c r="BU150"/>
  <c r="BV150"/>
  <c r="BV152"/>
  <c r="BU152"/>
  <c r="BT152"/>
  <c r="BS152"/>
  <c r="BR152"/>
  <c r="BQ152"/>
  <c r="BP152"/>
  <c r="BO152"/>
  <c r="BN152"/>
  <c r="BM152"/>
  <c r="BL152"/>
  <c r="BK152"/>
  <c r="BJ152"/>
  <c r="BI152"/>
  <c r="BH152"/>
  <c r="BG152"/>
  <c r="BF152"/>
  <c r="BE152"/>
  <c r="BD152"/>
  <c r="BC152"/>
  <c r="AZ152"/>
  <c r="AY152"/>
  <c r="AX152"/>
  <c r="AW152"/>
  <c r="AV152"/>
  <c r="G176"/>
  <c r="G167"/>
  <c r="G172"/>
  <c r="G163"/>
  <c r="BB152"/>
  <c r="BA152" s="1"/>
  <c r="AU152"/>
  <c r="Z152"/>
  <c r="R152"/>
  <c r="BX152" s="1"/>
  <c r="Q152"/>
  <c r="Y152" s="1"/>
  <c r="O152"/>
  <c r="X152" s="1"/>
  <c r="M152"/>
  <c r="CA152" s="1"/>
  <c r="K152"/>
  <c r="BZ152" s="1"/>
  <c r="I152"/>
  <c r="U152" s="1"/>
  <c r="G152"/>
  <c r="G151" s="1"/>
  <c r="D57" i="3" s="1"/>
  <c r="CC151" i="1"/>
  <c r="CB151"/>
  <c r="CA151"/>
  <c r="BZ151"/>
  <c r="BY151"/>
  <c r="BA14"/>
  <c r="CC13"/>
  <c r="CB13"/>
  <c r="CA13"/>
  <c r="BZ13"/>
  <c r="BY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V12"/>
  <c r="BU12"/>
  <c r="BT12"/>
  <c r="BS12"/>
  <c r="BR12"/>
  <c r="BQ12"/>
  <c r="BP12"/>
  <c r="BO12"/>
  <c r="BN12"/>
  <c r="BM12"/>
  <c r="BL12"/>
  <c r="BK12"/>
  <c r="BJ12"/>
  <c r="BI12"/>
  <c r="BH12"/>
  <c r="BG12"/>
  <c r="BF12"/>
  <c r="BE12"/>
  <c r="BD12"/>
  <c r="BC12"/>
  <c r="T148" l="1"/>
  <c r="G147"/>
  <c r="CB101"/>
  <c r="X81"/>
  <c r="CB80"/>
  <c r="CB72"/>
  <c r="X89"/>
  <c r="CB56"/>
  <c r="W123"/>
  <c r="W56"/>
  <c r="CB40"/>
  <c r="W116"/>
  <c r="CB38"/>
  <c r="E57" i="3"/>
  <c r="F57"/>
  <c r="G57"/>
  <c r="H57"/>
  <c r="W89" i="1"/>
  <c r="W80"/>
  <c r="W72"/>
  <c r="V40"/>
  <c r="Y141"/>
  <c r="X140"/>
  <c r="V140"/>
  <c r="V67"/>
  <c r="BZ114"/>
  <c r="X112"/>
  <c r="Y22"/>
  <c r="G50"/>
  <c r="U114"/>
  <c r="U22"/>
  <c r="W148"/>
  <c r="G22"/>
  <c r="G75"/>
  <c r="CB122"/>
  <c r="CB121"/>
  <c r="CB84"/>
  <c r="X57"/>
  <c r="CB32"/>
  <c r="G14"/>
  <c r="D19" i="3" s="1"/>
  <c r="G33" i="1"/>
  <c r="G54"/>
  <c r="G88"/>
  <c r="G129"/>
  <c r="Y114"/>
  <c r="Y112"/>
  <c r="U108"/>
  <c r="Y106"/>
  <c r="X23"/>
  <c r="G20"/>
  <c r="G48"/>
  <c r="G71"/>
  <c r="G100"/>
  <c r="W25"/>
  <c r="G116"/>
  <c r="V108"/>
  <c r="BX106"/>
  <c r="G17"/>
  <c r="G41"/>
  <c r="G64"/>
  <c r="G91"/>
  <c r="G137"/>
  <c r="Y27"/>
  <c r="Y135"/>
  <c r="BZ124"/>
  <c r="V110"/>
  <c r="X117"/>
  <c r="BX114"/>
  <c r="Y111"/>
  <c r="W110"/>
  <c r="BX108"/>
  <c r="CB105"/>
  <c r="Y104"/>
  <c r="Y100"/>
  <c r="BZ85"/>
  <c r="CB76"/>
  <c r="V47"/>
  <c r="U46"/>
  <c r="V35"/>
  <c r="X147"/>
  <c r="BZ145"/>
  <c r="U106"/>
  <c r="BX100"/>
  <c r="Y82"/>
  <c r="Y47"/>
  <c r="U27"/>
  <c r="Y19"/>
  <c r="X141"/>
  <c r="U132"/>
  <c r="U131"/>
  <c r="U112"/>
  <c r="X108"/>
  <c r="V106"/>
  <c r="U102"/>
  <c r="Y84"/>
  <c r="X83"/>
  <c r="X70"/>
  <c r="Y67"/>
  <c r="U55"/>
  <c r="V31"/>
  <c r="V27"/>
  <c r="BZ16"/>
  <c r="CB150"/>
  <c r="BZ148"/>
  <c r="Y145"/>
  <c r="CB144"/>
  <c r="BZ127"/>
  <c r="Y121"/>
  <c r="Y108"/>
  <c r="U104"/>
  <c r="Y102"/>
  <c r="U100"/>
  <c r="BX98"/>
  <c r="U74"/>
  <c r="X73"/>
  <c r="X61"/>
  <c r="X42"/>
  <c r="Y31"/>
  <c r="X19"/>
  <c r="CB113"/>
  <c r="CE113" s="1"/>
  <c r="CB45"/>
  <c r="Y42"/>
  <c r="Y35"/>
  <c r="Y54"/>
  <c r="CB20"/>
  <c r="V150"/>
  <c r="CA134"/>
  <c r="CB118"/>
  <c r="W113"/>
  <c r="Y110"/>
  <c r="U109"/>
  <c r="W104"/>
  <c r="V102"/>
  <c r="X100"/>
  <c r="X95"/>
  <c r="X93"/>
  <c r="CA92"/>
  <c r="V87"/>
  <c r="BZ84"/>
  <c r="CA82"/>
  <c r="CA68"/>
  <c r="U58"/>
  <c r="Y51"/>
  <c r="Y38"/>
  <c r="Y28"/>
  <c r="U24"/>
  <c r="Y23"/>
  <c r="BZ147"/>
  <c r="V144"/>
  <c r="X142"/>
  <c r="CA140"/>
  <c r="CD140" s="1"/>
  <c r="U135"/>
  <c r="CB134"/>
  <c r="BZ126"/>
  <c r="BZ122"/>
  <c r="CA117"/>
  <c r="X114"/>
  <c r="W112"/>
  <c r="U111"/>
  <c r="BX110"/>
  <c r="U110"/>
  <c r="V109"/>
  <c r="W108"/>
  <c r="X106"/>
  <c r="X104"/>
  <c r="W102"/>
  <c r="BZ95"/>
  <c r="CE95" s="1"/>
  <c r="BZ93"/>
  <c r="Y88"/>
  <c r="CA84"/>
  <c r="U67"/>
  <c r="X66"/>
  <c r="Y62"/>
  <c r="U54"/>
  <c r="X53"/>
  <c r="CB52"/>
  <c r="CD52" s="1"/>
  <c r="U39"/>
  <c r="Y24"/>
  <c r="X37"/>
  <c r="CB21"/>
  <c r="CE21" s="1"/>
  <c r="CB18"/>
  <c r="CB135"/>
  <c r="V134"/>
  <c r="CA131"/>
  <c r="BZ125"/>
  <c r="CA124"/>
  <c r="CA118"/>
  <c r="V113"/>
  <c r="BX102"/>
  <c r="BZ92"/>
  <c r="V68"/>
  <c r="Y137"/>
  <c r="X129"/>
  <c r="V100"/>
  <c r="CB88"/>
  <c r="CA88"/>
  <c r="X41"/>
  <c r="BZ138"/>
  <c r="V131"/>
  <c r="BZ128"/>
  <c r="CB124"/>
  <c r="U116"/>
  <c r="V111"/>
  <c r="X109"/>
  <c r="CB102"/>
  <c r="CA95"/>
  <c r="CB85"/>
  <c r="U59"/>
  <c r="Y58"/>
  <c r="Y55"/>
  <c r="W52"/>
  <c r="CA47"/>
  <c r="V43"/>
  <c r="Y39"/>
  <c r="W36"/>
  <c r="V32"/>
  <c r="CB28"/>
  <c r="CA24"/>
  <c r="CB22"/>
  <c r="CD22" s="1"/>
  <c r="W21"/>
  <c r="U18"/>
  <c r="CB17"/>
  <c r="CD17" s="1"/>
  <c r="BZ15"/>
  <c r="Y150"/>
  <c r="CA147"/>
  <c r="BZ146"/>
  <c r="CD146" s="1"/>
  <c r="U145"/>
  <c r="U137"/>
  <c r="CB136"/>
  <c r="CA135"/>
  <c r="Y129"/>
  <c r="CA125"/>
  <c r="Y124"/>
  <c r="BZ120"/>
  <c r="CB119"/>
  <c r="BZ118"/>
  <c r="V116"/>
  <c r="W114"/>
  <c r="BX112"/>
  <c r="V112"/>
  <c r="X110"/>
  <c r="Y109"/>
  <c r="CB107"/>
  <c r="W106"/>
  <c r="BX104"/>
  <c r="V104"/>
  <c r="W100"/>
  <c r="BZ96"/>
  <c r="BZ91"/>
  <c r="Y90"/>
  <c r="BZ88"/>
  <c r="U84"/>
  <c r="V82"/>
  <c r="V79"/>
  <c r="CA67"/>
  <c r="Y59"/>
  <c r="CA55"/>
  <c r="U51"/>
  <c r="X50"/>
  <c r="CA39"/>
  <c r="U35"/>
  <c r="U34"/>
  <c r="U31"/>
  <c r="U28"/>
  <c r="CA27"/>
  <c r="CB25"/>
  <c r="CD25" s="1"/>
  <c r="CB24"/>
  <c r="CD24" s="1"/>
  <c r="Y20"/>
  <c r="Y18"/>
  <c r="V17"/>
  <c r="CA15"/>
  <c r="CA150"/>
  <c r="X146"/>
  <c r="Y136"/>
  <c r="Y133"/>
  <c r="BZ119"/>
  <c r="Y116"/>
  <c r="CA85"/>
  <c r="CB79"/>
  <c r="CD79" s="1"/>
  <c r="V63"/>
  <c r="V52"/>
  <c r="V36"/>
  <c r="V21"/>
  <c r="I162"/>
  <c r="M171"/>
  <c r="Y117"/>
  <c r="V115"/>
  <c r="V107"/>
  <c r="V103"/>
  <c r="V99"/>
  <c r="W83"/>
  <c r="U81"/>
  <c r="V78"/>
  <c r="Y77"/>
  <c r="V71"/>
  <c r="Y70"/>
  <c r="Y66"/>
  <c r="CA63"/>
  <c r="W61"/>
  <c r="V60"/>
  <c r="CA59"/>
  <c r="X58"/>
  <c r="W57"/>
  <c r="V56"/>
  <c r="X54"/>
  <c r="W53"/>
  <c r="Y146"/>
  <c r="CA145"/>
  <c r="W144"/>
  <c r="V143"/>
  <c r="Y140"/>
  <c r="X138"/>
  <c r="V132"/>
  <c r="X130"/>
  <c r="U129"/>
  <c r="CA128"/>
  <c r="U124"/>
  <c r="CB123"/>
  <c r="CB116"/>
  <c r="CE116" s="1"/>
  <c r="W115"/>
  <c r="CB111"/>
  <c r="CD111" s="1"/>
  <c r="CA109"/>
  <c r="CE109" s="1"/>
  <c r="BX107"/>
  <c r="V97"/>
  <c r="CB96"/>
  <c r="U94"/>
  <c r="CB92"/>
  <c r="CA87"/>
  <c r="Y50"/>
  <c r="X49"/>
  <c r="X46"/>
  <c r="W45"/>
  <c r="V44"/>
  <c r="CA43"/>
  <c r="W40"/>
  <c r="CB36"/>
  <c r="CE36" s="1"/>
  <c r="X34"/>
  <c r="X33"/>
  <c r="W32"/>
  <c r="V28"/>
  <c r="V24"/>
  <c r="U23"/>
  <c r="W22"/>
  <c r="U20"/>
  <c r="CA19"/>
  <c r="CE19" s="1"/>
  <c r="U19"/>
  <c r="W18"/>
  <c r="CB15"/>
  <c r="U150"/>
  <c r="CB148"/>
  <c r="CB145"/>
  <c r="CA141"/>
  <c r="U141"/>
  <c r="CB139"/>
  <c r="BZ136"/>
  <c r="U136"/>
  <c r="BZ133"/>
  <c r="CD133" s="1"/>
  <c r="U133"/>
  <c r="Y131"/>
  <c r="BZ129"/>
  <c r="CE129" s="1"/>
  <c r="U125"/>
  <c r="CA122"/>
  <c r="BZ121"/>
  <c r="U121"/>
  <c r="Y120"/>
  <c r="BZ117"/>
  <c r="U117"/>
  <c r="Y113"/>
  <c r="U113"/>
  <c r="CA107"/>
  <c r="Y94"/>
  <c r="CB91"/>
  <c r="U88"/>
  <c r="CB87"/>
  <c r="U82"/>
  <c r="Y81"/>
  <c r="V75"/>
  <c r="Y74"/>
  <c r="U70"/>
  <c r="CB68"/>
  <c r="CE68" s="1"/>
  <c r="U66"/>
  <c r="CB64"/>
  <c r="CD64" s="1"/>
  <c r="U62"/>
  <c r="V59"/>
  <c r="V55"/>
  <c r="V51"/>
  <c r="U47"/>
  <c r="Y46"/>
  <c r="U42"/>
  <c r="V39"/>
  <c r="U38"/>
  <c r="CA35"/>
  <c r="CE35" s="1"/>
  <c r="Y34"/>
  <c r="X31"/>
  <c r="Y30"/>
  <c r="V29"/>
  <c r="X27"/>
  <c r="Y26"/>
  <c r="V25"/>
  <c r="V23"/>
  <c r="V20"/>
  <c r="V19"/>
  <c r="U146"/>
  <c r="CB137"/>
  <c r="CB127"/>
  <c r="Y125"/>
  <c r="U77"/>
  <c r="U50"/>
  <c r="U30"/>
  <c r="U26"/>
  <c r="CC138"/>
  <c r="Y138"/>
  <c r="BY138"/>
  <c r="U138"/>
  <c r="Y147"/>
  <c r="U147"/>
  <c r="CB143"/>
  <c r="CD143" s="1"/>
  <c r="Y143"/>
  <c r="CA142"/>
  <c r="V142"/>
  <c r="U140"/>
  <c r="U139"/>
  <c r="W138"/>
  <c r="BZ137"/>
  <c r="W137"/>
  <c r="BZ135"/>
  <c r="CD135" s="1"/>
  <c r="X133"/>
  <c r="CA132"/>
  <c r="CE132" s="1"/>
  <c r="X132"/>
  <c r="BZ130"/>
  <c r="CB128"/>
  <c r="Y128"/>
  <c r="CB125"/>
  <c r="CC142"/>
  <c r="Y142"/>
  <c r="BY142"/>
  <c r="U142"/>
  <c r="CC123"/>
  <c r="Y123"/>
  <c r="BY123"/>
  <c r="U123"/>
  <c r="Y148"/>
  <c r="U148"/>
  <c r="Y144"/>
  <c r="U144"/>
  <c r="U143"/>
  <c r="BZ141"/>
  <c r="BZ139"/>
  <c r="CA136"/>
  <c r="Y132"/>
  <c r="CB131"/>
  <c r="U128"/>
  <c r="BZ123"/>
  <c r="CA121"/>
  <c r="U120"/>
  <c r="CC130"/>
  <c r="Y130"/>
  <c r="BY130"/>
  <c r="U130"/>
  <c r="CC134"/>
  <c r="Y134"/>
  <c r="BY134"/>
  <c r="U134"/>
  <c r="CC127"/>
  <c r="Y127"/>
  <c r="BY127"/>
  <c r="U127"/>
  <c r="CC119"/>
  <c r="Y119"/>
  <c r="BY119"/>
  <c r="U119"/>
  <c r="Y139"/>
  <c r="CB120"/>
  <c r="Y126"/>
  <c r="U126"/>
  <c r="Y122"/>
  <c r="U122"/>
  <c r="Y118"/>
  <c r="U118"/>
  <c r="BX116"/>
  <c r="CB115"/>
  <c r="CD115" s="1"/>
  <c r="BX113"/>
  <c r="BX111"/>
  <c r="BX109"/>
  <c r="Y105"/>
  <c r="U105"/>
  <c r="CA103"/>
  <c r="Y101"/>
  <c r="U101"/>
  <c r="CA99"/>
  <c r="X98"/>
  <c r="CB97"/>
  <c r="CD97" s="1"/>
  <c r="Y95"/>
  <c r="U95"/>
  <c r="BZ94"/>
  <c r="W94"/>
  <c r="CA93"/>
  <c r="U90"/>
  <c r="BZ89"/>
  <c r="CD89" s="1"/>
  <c r="Y86"/>
  <c r="Y83"/>
  <c r="U83"/>
  <c r="CB82"/>
  <c r="CA81"/>
  <c r="CD81" s="1"/>
  <c r="V81"/>
  <c r="Y80"/>
  <c r="U80"/>
  <c r="CB78"/>
  <c r="CE78" s="1"/>
  <c r="CA77"/>
  <c r="V77"/>
  <c r="Y76"/>
  <c r="U76"/>
  <c r="CB75"/>
  <c r="CE75" s="1"/>
  <c r="CA74"/>
  <c r="V74"/>
  <c r="Y73"/>
  <c r="U73"/>
  <c r="CB71"/>
  <c r="CE71" s="1"/>
  <c r="CA70"/>
  <c r="CD70" s="1"/>
  <c r="V70"/>
  <c r="Y69"/>
  <c r="U69"/>
  <c r="CB67"/>
  <c r="CD67" s="1"/>
  <c r="CA66"/>
  <c r="CD66" s="1"/>
  <c r="V66"/>
  <c r="Y65"/>
  <c r="U65"/>
  <c r="CB63"/>
  <c r="CA62"/>
  <c r="V62"/>
  <c r="Y61"/>
  <c r="U61"/>
  <c r="CB59"/>
  <c r="CE59" s="1"/>
  <c r="CA58"/>
  <c r="CE58" s="1"/>
  <c r="V58"/>
  <c r="Y57"/>
  <c r="U57"/>
  <c r="CB55"/>
  <c r="CA54"/>
  <c r="CE54" s="1"/>
  <c r="V54"/>
  <c r="Y53"/>
  <c r="U53"/>
  <c r="CB51"/>
  <c r="CE51" s="1"/>
  <c r="CA50"/>
  <c r="CD50" s="1"/>
  <c r="V50"/>
  <c r="Y49"/>
  <c r="U49"/>
  <c r="CB47"/>
  <c r="CE47" s="1"/>
  <c r="CA46"/>
  <c r="CE46" s="1"/>
  <c r="V46"/>
  <c r="Y45"/>
  <c r="U45"/>
  <c r="CB43"/>
  <c r="CA42"/>
  <c r="CE42" s="1"/>
  <c r="V42"/>
  <c r="Y41"/>
  <c r="U41"/>
  <c r="CB39"/>
  <c r="CA38"/>
  <c r="V38"/>
  <c r="Y37"/>
  <c r="U37"/>
  <c r="CB35"/>
  <c r="CA34"/>
  <c r="CD34" s="1"/>
  <c r="V34"/>
  <c r="Y33"/>
  <c r="U33"/>
  <c r="V30"/>
  <c r="Y29"/>
  <c r="U29"/>
  <c r="V26"/>
  <c r="Y25"/>
  <c r="U25"/>
  <c r="W23"/>
  <c r="V22"/>
  <c r="Y21"/>
  <c r="U21"/>
  <c r="V18"/>
  <c r="Y17"/>
  <c r="U17"/>
  <c r="Y16"/>
  <c r="U16"/>
  <c r="Y15"/>
  <c r="U15"/>
  <c r="Y115"/>
  <c r="U115"/>
  <c r="V105"/>
  <c r="CB103"/>
  <c r="V101"/>
  <c r="CB99"/>
  <c r="Y98"/>
  <c r="Y96"/>
  <c r="U96"/>
  <c r="X94"/>
  <c r="Y91"/>
  <c r="U91"/>
  <c r="BZ90"/>
  <c r="CD90" s="1"/>
  <c r="U86"/>
  <c r="V83"/>
  <c r="CD83"/>
  <c r="V80"/>
  <c r="Y79"/>
  <c r="U79"/>
  <c r="CB77"/>
  <c r="CE77" s="1"/>
  <c r="CA76"/>
  <c r="V76"/>
  <c r="CB74"/>
  <c r="CA73"/>
  <c r="CD73" s="1"/>
  <c r="V73"/>
  <c r="Y72"/>
  <c r="U72"/>
  <c r="V69"/>
  <c r="Y68"/>
  <c r="U68"/>
  <c r="V65"/>
  <c r="Y64"/>
  <c r="U64"/>
  <c r="CB62"/>
  <c r="V61"/>
  <c r="Y60"/>
  <c r="U60"/>
  <c r="V57"/>
  <c r="Y56"/>
  <c r="U56"/>
  <c r="V53"/>
  <c r="Y52"/>
  <c r="U52"/>
  <c r="V49"/>
  <c r="Y48"/>
  <c r="U48"/>
  <c r="V45"/>
  <c r="Y44"/>
  <c r="U44"/>
  <c r="CA41"/>
  <c r="CE41" s="1"/>
  <c r="V41"/>
  <c r="Y40"/>
  <c r="U40"/>
  <c r="V37"/>
  <c r="Y36"/>
  <c r="U36"/>
  <c r="V33"/>
  <c r="Y32"/>
  <c r="U32"/>
  <c r="CD113"/>
  <c r="CD112"/>
  <c r="CD110"/>
  <c r="Y107"/>
  <c r="U107"/>
  <c r="CA105"/>
  <c r="Y103"/>
  <c r="U103"/>
  <c r="CA101"/>
  <c r="CD101" s="1"/>
  <c r="Y99"/>
  <c r="U99"/>
  <c r="U98"/>
  <c r="Y92"/>
  <c r="U92"/>
  <c r="Y87"/>
  <c r="U87"/>
  <c r="BZ86"/>
  <c r="CD86" s="1"/>
  <c r="Y78"/>
  <c r="U78"/>
  <c r="Y75"/>
  <c r="U75"/>
  <c r="V72"/>
  <c r="Y71"/>
  <c r="U71"/>
  <c r="V64"/>
  <c r="Y63"/>
  <c r="U63"/>
  <c r="V48"/>
  <c r="Y43"/>
  <c r="U43"/>
  <c r="CD141"/>
  <c r="CD116"/>
  <c r="CE98"/>
  <c r="CD98"/>
  <c r="CE112"/>
  <c r="CE110"/>
  <c r="CE146"/>
  <c r="CE126"/>
  <c r="CD126"/>
  <c r="CE122"/>
  <c r="CE104"/>
  <c r="CD104"/>
  <c r="CE100"/>
  <c r="CD100"/>
  <c r="CE114"/>
  <c r="CD114"/>
  <c r="CE108"/>
  <c r="CD108"/>
  <c r="K171"/>
  <c r="CE144"/>
  <c r="CD144"/>
  <c r="CE124"/>
  <c r="CD124"/>
  <c r="CE106"/>
  <c r="CD106"/>
  <c r="CE102"/>
  <c r="CD102"/>
  <c r="S95"/>
  <c r="BX95"/>
  <c r="S91"/>
  <c r="BX91"/>
  <c r="S87"/>
  <c r="BX87"/>
  <c r="CE70"/>
  <c r="CD54"/>
  <c r="CE30"/>
  <c r="CD30"/>
  <c r="CE26"/>
  <c r="CD26"/>
  <c r="CE18"/>
  <c r="CD18"/>
  <c r="CE111"/>
  <c r="V98"/>
  <c r="Y97"/>
  <c r="U97"/>
  <c r="Y93"/>
  <c r="U93"/>
  <c r="Y89"/>
  <c r="U89"/>
  <c r="Y85"/>
  <c r="U85"/>
  <c r="CE83"/>
  <c r="S94"/>
  <c r="BX94"/>
  <c r="S90"/>
  <c r="BX90"/>
  <c r="S86"/>
  <c r="BX86"/>
  <c r="CE69"/>
  <c r="CD69"/>
  <c r="CE65"/>
  <c r="CD65"/>
  <c r="CE61"/>
  <c r="CD61"/>
  <c r="CE57"/>
  <c r="CD57"/>
  <c r="CE53"/>
  <c r="CD53"/>
  <c r="CE49"/>
  <c r="CD49"/>
  <c r="CE45"/>
  <c r="CD45"/>
  <c r="CE37"/>
  <c r="CD37"/>
  <c r="CE33"/>
  <c r="CD33"/>
  <c r="CE29"/>
  <c r="CD29"/>
  <c r="CD21"/>
  <c r="CE17"/>
  <c r="CE16"/>
  <c r="CD16"/>
  <c r="CE15"/>
  <c r="CD80"/>
  <c r="CD78"/>
  <c r="CD75"/>
  <c r="S97"/>
  <c r="BX97"/>
  <c r="S93"/>
  <c r="BX93"/>
  <c r="S89"/>
  <c r="BX89"/>
  <c r="S85"/>
  <c r="BX85"/>
  <c r="S83"/>
  <c r="BX83"/>
  <c r="S82"/>
  <c r="BX82"/>
  <c r="S81"/>
  <c r="BX81"/>
  <c r="S80"/>
  <c r="BX80"/>
  <c r="S79"/>
  <c r="BX79"/>
  <c r="S78"/>
  <c r="BX78"/>
  <c r="S77"/>
  <c r="BX77"/>
  <c r="S76"/>
  <c r="BX76"/>
  <c r="S75"/>
  <c r="BX75"/>
  <c r="S74"/>
  <c r="BX74"/>
  <c r="S73"/>
  <c r="BX73"/>
  <c r="CE72"/>
  <c r="CD72"/>
  <c r="CD68"/>
  <c r="CE64"/>
  <c r="CE60"/>
  <c r="CD60"/>
  <c r="CE56"/>
  <c r="CD56"/>
  <c r="CE52"/>
  <c r="CE48"/>
  <c r="CD48"/>
  <c r="CE44"/>
  <c r="CD44"/>
  <c r="CE40"/>
  <c r="CD40"/>
  <c r="CD36"/>
  <c r="CE32"/>
  <c r="CD32"/>
  <c r="CE28"/>
  <c r="CD28"/>
  <c r="CE20"/>
  <c r="CD20"/>
  <c r="S96"/>
  <c r="BX96"/>
  <c r="S92"/>
  <c r="BX92"/>
  <c r="S88"/>
  <c r="BX88"/>
  <c r="S84"/>
  <c r="BX84"/>
  <c r="CD59"/>
  <c r="CD51"/>
  <c r="CD39"/>
  <c r="CE31"/>
  <c r="CD31"/>
  <c r="CE27"/>
  <c r="CD27"/>
  <c r="CE23"/>
  <c r="CD23"/>
  <c r="CD19"/>
  <c r="BX150"/>
  <c r="BX148"/>
  <c r="BX147"/>
  <c r="BX146"/>
  <c r="BX145"/>
  <c r="BX144"/>
  <c r="BX143"/>
  <c r="BX142"/>
  <c r="BX141"/>
  <c r="BX140"/>
  <c r="BX139"/>
  <c r="BX138"/>
  <c r="BX137"/>
  <c r="BX136"/>
  <c r="BX135"/>
  <c r="BX134"/>
  <c r="BX133"/>
  <c r="BX132"/>
  <c r="BX131"/>
  <c r="BX130"/>
  <c r="BX129"/>
  <c r="BX128"/>
  <c r="BX127"/>
  <c r="BX126"/>
  <c r="BX125"/>
  <c r="BX124"/>
  <c r="BX123"/>
  <c r="BX122"/>
  <c r="BX121"/>
  <c r="BX120"/>
  <c r="BX119"/>
  <c r="BX118"/>
  <c r="BX117"/>
  <c r="BX115"/>
  <c r="BX105"/>
  <c r="BX103"/>
  <c r="BX101"/>
  <c r="BX99"/>
  <c r="CE81"/>
  <c r="CE80"/>
  <c r="CE73"/>
  <c r="BX72"/>
  <c r="BX71"/>
  <c r="BX70"/>
  <c r="BX69"/>
  <c r="BX68"/>
  <c r="BX67"/>
  <c r="BX66"/>
  <c r="BX65"/>
  <c r="BX64"/>
  <c r="BX63"/>
  <c r="BX62"/>
  <c r="BX61"/>
  <c r="BX60"/>
  <c r="BX59"/>
  <c r="BX58"/>
  <c r="BX57"/>
  <c r="BX56"/>
  <c r="BX55"/>
  <c r="BX54"/>
  <c r="BX53"/>
  <c r="BX52"/>
  <c r="BX51"/>
  <c r="BX50"/>
  <c r="BX49"/>
  <c r="BX48"/>
  <c r="BX47"/>
  <c r="BX46"/>
  <c r="BX45"/>
  <c r="BX44"/>
  <c r="BX43"/>
  <c r="BX42"/>
  <c r="BX41"/>
  <c r="BX40"/>
  <c r="BX39"/>
  <c r="BX38"/>
  <c r="BX37"/>
  <c r="BX36"/>
  <c r="BX35"/>
  <c r="BX34"/>
  <c r="BX33"/>
  <c r="BX32"/>
  <c r="BX31"/>
  <c r="BX30"/>
  <c r="BX29"/>
  <c r="BX28"/>
  <c r="BX27"/>
  <c r="BX26"/>
  <c r="BX25"/>
  <c r="BX24"/>
  <c r="BX23"/>
  <c r="BX22"/>
  <c r="BX21"/>
  <c r="BX20"/>
  <c r="BX19"/>
  <c r="BX18"/>
  <c r="BX17"/>
  <c r="BX16"/>
  <c r="BX15"/>
  <c r="W152"/>
  <c r="I171"/>
  <c r="Q162"/>
  <c r="Q171"/>
  <c r="O162"/>
  <c r="O171"/>
  <c r="M162"/>
  <c r="K162"/>
  <c r="V152"/>
  <c r="BR14"/>
  <c r="BC151"/>
  <c r="BG151"/>
  <c r="BG155" s="1"/>
  <c r="BG156" s="1"/>
  <c r="BK151"/>
  <c r="BK155" s="1"/>
  <c r="BK156" s="1"/>
  <c r="BO151"/>
  <c r="BO155" s="1"/>
  <c r="BO156" s="1"/>
  <c r="BS151"/>
  <c r="BS155" s="1"/>
  <c r="BS156" s="1"/>
  <c r="BP14"/>
  <c r="BD151"/>
  <c r="BD155" s="1"/>
  <c r="BD156" s="1"/>
  <c r="BH151"/>
  <c r="BH155" s="1"/>
  <c r="BH156" s="1"/>
  <c r="BL151"/>
  <c r="BL155" s="1"/>
  <c r="BL156" s="1"/>
  <c r="BP151"/>
  <c r="BP155" s="1"/>
  <c r="BP156" s="1"/>
  <c r="BT151"/>
  <c r="BT155" s="1"/>
  <c r="BT156" s="1"/>
  <c r="BE151"/>
  <c r="BE155" s="1"/>
  <c r="BE156" s="1"/>
  <c r="BM151"/>
  <c r="BM155" s="1"/>
  <c r="BM156" s="1"/>
  <c r="BU151"/>
  <c r="BU155" s="1"/>
  <c r="BU156" s="1"/>
  <c r="Q166"/>
  <c r="Q167" s="1"/>
  <c r="Q169" s="1"/>
  <c r="BL14"/>
  <c r="S152"/>
  <c r="BF151"/>
  <c r="BF155" s="1"/>
  <c r="BF156" s="1"/>
  <c r="BJ151"/>
  <c r="BJ155" s="1"/>
  <c r="BJ156" s="1"/>
  <c r="BN151"/>
  <c r="BN155" s="1"/>
  <c r="BN156" s="1"/>
  <c r="BR151"/>
  <c r="BR155" s="1"/>
  <c r="BR156" s="1"/>
  <c r="BV151"/>
  <c r="BV155" s="1"/>
  <c r="BV156" s="1"/>
  <c r="BI151"/>
  <c r="BI155" s="1"/>
  <c r="BI156" s="1"/>
  <c r="BQ151"/>
  <c r="BQ155" s="1"/>
  <c r="BQ156" s="1"/>
  <c r="BF14"/>
  <c r="BJ14"/>
  <c r="BN14"/>
  <c r="BV14"/>
  <c r="BH14"/>
  <c r="BM14"/>
  <c r="BQ14"/>
  <c r="M175"/>
  <c r="M176" s="1"/>
  <c r="BT14"/>
  <c r="BT153" s="1"/>
  <c r="BG14"/>
  <c r="BK14"/>
  <c r="BO14"/>
  <c r="BS14"/>
  <c r="BE14"/>
  <c r="BI14"/>
  <c r="BU14"/>
  <c r="G155"/>
  <c r="G156" s="1"/>
  <c r="CC152"/>
  <c r="I166"/>
  <c r="I167" s="1"/>
  <c r="I169" s="1"/>
  <c r="BY152"/>
  <c r="BD14"/>
  <c r="O166"/>
  <c r="O175"/>
  <c r="CB152"/>
  <c r="T152"/>
  <c r="CD151"/>
  <c r="CE151"/>
  <c r="M166"/>
  <c r="K175"/>
  <c r="K166"/>
  <c r="I175"/>
  <c r="Q175"/>
  <c r="CE120" l="1"/>
  <c r="CD125"/>
  <c r="CD150"/>
  <c r="CD35"/>
  <c r="CE39"/>
  <c r="CD55"/>
  <c r="CE74"/>
  <c r="CD122"/>
  <c r="CE67"/>
  <c r="CD95"/>
  <c r="CE103"/>
  <c r="CE38"/>
  <c r="CE99"/>
  <c r="CD43"/>
  <c r="T41"/>
  <c r="D29" i="3"/>
  <c r="T116" i="1"/>
  <c r="D49" i="3"/>
  <c r="T71" i="1"/>
  <c r="D39" i="3"/>
  <c r="T129" i="1"/>
  <c r="D51" i="3"/>
  <c r="G19"/>
  <c r="E19"/>
  <c r="F19"/>
  <c r="H19"/>
  <c r="T64" i="1"/>
  <c r="D37" i="3"/>
  <c r="T100" i="1"/>
  <c r="D47" i="3"/>
  <c r="T33" i="1"/>
  <c r="D27" i="3"/>
  <c r="T22" i="1"/>
  <c r="D25" i="3"/>
  <c r="T50" i="1"/>
  <c r="D33" i="3"/>
  <c r="CE135" i="1"/>
  <c r="CE150"/>
  <c r="CD38"/>
  <c r="T91"/>
  <c r="D45" i="3"/>
  <c r="T147" i="1"/>
  <c r="D55" i="3"/>
  <c r="H55" s="1"/>
  <c r="T20" i="1"/>
  <c r="D23" i="3"/>
  <c r="E23" s="1"/>
  <c r="T54" i="1"/>
  <c r="D35" i="3"/>
  <c r="T75" i="1"/>
  <c r="D41" i="3"/>
  <c r="CE79" i="1"/>
  <c r="CF79" s="1"/>
  <c r="CE55"/>
  <c r="CD71"/>
  <c r="CF71" s="1"/>
  <c r="CE24"/>
  <c r="CE140"/>
  <c r="CF140" s="1"/>
  <c r="CD74"/>
  <c r="CE139"/>
  <c r="T137"/>
  <c r="D53" i="3"/>
  <c r="T17" i="1"/>
  <c r="D21" i="3"/>
  <c r="T48" i="1"/>
  <c r="D31" i="3"/>
  <c r="G31" s="1"/>
  <c r="T88" i="1"/>
  <c r="D43" i="3"/>
  <c r="H43" s="1"/>
  <c r="CE22" i="1"/>
  <c r="CE43"/>
  <c r="CF43" s="1"/>
  <c r="CD47"/>
  <c r="CD132"/>
  <c r="CF132" s="1"/>
  <c r="CE141"/>
  <c r="CE101"/>
  <c r="CF101" s="1"/>
  <c r="CE66"/>
  <c r="CF66" s="1"/>
  <c r="CD129"/>
  <c r="CF129" s="1"/>
  <c r="CE88"/>
  <c r="CE62"/>
  <c r="CD77"/>
  <c r="CE123"/>
  <c r="CE136"/>
  <c r="CD138"/>
  <c r="CD63"/>
  <c r="CE84"/>
  <c r="CF84" s="1"/>
  <c r="CD107"/>
  <c r="CD15"/>
  <c r="CF15" s="1"/>
  <c r="CD121"/>
  <c r="CD131"/>
  <c r="CE117"/>
  <c r="CD82"/>
  <c r="CD118"/>
  <c r="CF113"/>
  <c r="CD148"/>
  <c r="CE76"/>
  <c r="CD84"/>
  <c r="CE82"/>
  <c r="CE133"/>
  <c r="CF133" s="1"/>
  <c r="CD109"/>
  <c r="CF109" s="1"/>
  <c r="CE91"/>
  <c r="G153"/>
  <c r="CE63"/>
  <c r="CE25"/>
  <c r="CF25" s="1"/>
  <c r="CD46"/>
  <c r="CF46" s="1"/>
  <c r="CD120"/>
  <c r="CF120" s="1"/>
  <c r="CE118"/>
  <c r="CE138"/>
  <c r="CD76"/>
  <c r="CE130"/>
  <c r="CD105"/>
  <c r="CD147"/>
  <c r="CD136"/>
  <c r="CE143"/>
  <c r="CF143" s="1"/>
  <c r="CE34"/>
  <c r="CE50"/>
  <c r="CF50" s="1"/>
  <c r="CE107"/>
  <c r="CE148"/>
  <c r="CD96"/>
  <c r="CE125"/>
  <c r="CF125" s="1"/>
  <c r="CF95"/>
  <c r="CE131"/>
  <c r="CD128"/>
  <c r="CF19"/>
  <c r="CF27"/>
  <c r="CF35"/>
  <c r="CF51"/>
  <c r="CF59"/>
  <c r="CF67"/>
  <c r="CE115"/>
  <c r="CF115" s="1"/>
  <c r="CF112"/>
  <c r="CE119"/>
  <c r="CD139"/>
  <c r="CD62"/>
  <c r="CE121"/>
  <c r="CD92"/>
  <c r="CE96"/>
  <c r="CD88"/>
  <c r="CD41"/>
  <c r="CF41" s="1"/>
  <c r="CF111"/>
  <c r="CD103"/>
  <c r="CF103" s="1"/>
  <c r="CD93"/>
  <c r="CE87"/>
  <c r="CD117"/>
  <c r="CE145"/>
  <c r="CE147"/>
  <c r="CD85"/>
  <c r="CE127"/>
  <c r="CE134"/>
  <c r="CD130"/>
  <c r="CD123"/>
  <c r="CE142"/>
  <c r="CE137"/>
  <c r="CE128"/>
  <c r="CF128" s="1"/>
  <c r="CD91"/>
  <c r="CD42"/>
  <c r="CF42" s="1"/>
  <c r="CD58"/>
  <c r="CF58" s="1"/>
  <c r="CD119"/>
  <c r="CD127"/>
  <c r="CD134"/>
  <c r="CD142"/>
  <c r="CF110"/>
  <c r="CD137"/>
  <c r="CD145"/>
  <c r="CE85"/>
  <c r="CE105"/>
  <c r="CF22"/>
  <c r="CF30"/>
  <c r="CF54"/>
  <c r="CF70"/>
  <c r="CE92"/>
  <c r="CD87"/>
  <c r="CF83"/>
  <c r="CD99"/>
  <c r="CF99" s="1"/>
  <c r="CF104"/>
  <c r="CF122"/>
  <c r="CF146"/>
  <c r="CF98"/>
  <c r="CF141"/>
  <c r="CF150"/>
  <c r="CE97"/>
  <c r="CF97" s="1"/>
  <c r="CF114"/>
  <c r="CE93"/>
  <c r="CF100"/>
  <c r="CF126"/>
  <c r="CF116"/>
  <c r="CE89"/>
  <c r="CF89" s="1"/>
  <c r="CD94"/>
  <c r="CE94"/>
  <c r="CE86"/>
  <c r="CF86" s="1"/>
  <c r="CE90"/>
  <c r="CF90" s="1"/>
  <c r="CF106"/>
  <c r="CF124"/>
  <c r="CF108"/>
  <c r="CF135"/>
  <c r="CF24"/>
  <c r="CF32"/>
  <c r="CF40"/>
  <c r="CF48"/>
  <c r="CF56"/>
  <c r="CF64"/>
  <c r="CF72"/>
  <c r="CF73"/>
  <c r="CF80"/>
  <c r="CF17"/>
  <c r="CF33"/>
  <c r="CF49"/>
  <c r="CF57"/>
  <c r="CF65"/>
  <c r="CF20"/>
  <c r="CF28"/>
  <c r="CF36"/>
  <c r="CF44"/>
  <c r="CF52"/>
  <c r="CF60"/>
  <c r="CF68"/>
  <c r="CF75"/>
  <c r="CF78"/>
  <c r="CF16"/>
  <c r="CF21"/>
  <c r="CF29"/>
  <c r="CF37"/>
  <c r="CF45"/>
  <c r="CF53"/>
  <c r="CF61"/>
  <c r="CF69"/>
  <c r="CF23"/>
  <c r="CF31"/>
  <c r="CF39"/>
  <c r="CF47"/>
  <c r="CF74"/>
  <c r="CF77"/>
  <c r="CF81"/>
  <c r="CF18"/>
  <c r="CF26"/>
  <c r="CF34"/>
  <c r="CF102"/>
  <c r="CF144"/>
  <c r="BM153"/>
  <c r="BM154" s="1"/>
  <c r="BM157" s="1"/>
  <c r="BD153"/>
  <c r="BG153"/>
  <c r="BG154" s="1"/>
  <c r="BG157" s="1"/>
  <c r="BE153"/>
  <c r="BE154" s="1"/>
  <c r="BE157" s="1"/>
  <c r="BU153"/>
  <c r="BU154" s="1"/>
  <c r="BU157" s="1"/>
  <c r="BS153"/>
  <c r="BS154" s="1"/>
  <c r="BS157" s="1"/>
  <c r="BV153"/>
  <c r="BV154" s="1"/>
  <c r="BV157" s="1"/>
  <c r="BL153"/>
  <c r="BL154" s="1"/>
  <c r="BL157" s="1"/>
  <c r="BC155"/>
  <c r="BC156" s="1"/>
  <c r="BI153"/>
  <c r="BI154" s="1"/>
  <c r="BI157" s="1"/>
  <c r="BO153"/>
  <c r="BO154" s="1"/>
  <c r="BO157" s="1"/>
  <c r="BH153"/>
  <c r="BK153"/>
  <c r="BK154" s="1"/>
  <c r="BK157" s="1"/>
  <c r="BJ153"/>
  <c r="BJ154" s="1"/>
  <c r="BJ157" s="1"/>
  <c r="BP153"/>
  <c r="BP154" s="1"/>
  <c r="BP157" s="1"/>
  <c r="BN153"/>
  <c r="BR153"/>
  <c r="BR154" s="1"/>
  <c r="BR157" s="1"/>
  <c r="BQ153"/>
  <c r="BQ154" s="1"/>
  <c r="BQ157" s="1"/>
  <c r="BF153"/>
  <c r="M178"/>
  <c r="CE152"/>
  <c r="S151"/>
  <c r="BX151" s="1"/>
  <c r="BT154"/>
  <c r="BT157" s="1"/>
  <c r="CB154"/>
  <c r="CF151"/>
  <c r="CC157"/>
  <c r="CD152"/>
  <c r="Q176"/>
  <c r="Q178" s="1"/>
  <c r="K176"/>
  <c r="K178" s="1"/>
  <c r="Q163"/>
  <c r="Q165" s="1"/>
  <c r="CA157"/>
  <c r="CA154"/>
  <c r="M172"/>
  <c r="M174" s="1"/>
  <c r="S14"/>
  <c r="CC154"/>
  <c r="O167"/>
  <c r="O169" s="1"/>
  <c r="BZ157"/>
  <c r="BZ154"/>
  <c r="O172"/>
  <c r="O174" s="1"/>
  <c r="CB157"/>
  <c r="K167"/>
  <c r="K169" s="1"/>
  <c r="I176"/>
  <c r="I178" s="1"/>
  <c r="M167"/>
  <c r="M169" s="1"/>
  <c r="K163"/>
  <c r="K165" s="1"/>
  <c r="O163"/>
  <c r="O165" s="1"/>
  <c r="O176"/>
  <c r="O178" s="1"/>
  <c r="K172"/>
  <c r="K174" s="1"/>
  <c r="BY157"/>
  <c r="BY154"/>
  <c r="Q172"/>
  <c r="Q174" s="1"/>
  <c r="M163"/>
  <c r="M165" s="1"/>
  <c r="CF82" l="1"/>
  <c r="CF55"/>
  <c r="CF139"/>
  <c r="CF38"/>
  <c r="CF138"/>
  <c r="CF91"/>
  <c r="CF123"/>
  <c r="CF121"/>
  <c r="D60" i="3"/>
  <c r="G41"/>
  <c r="E41"/>
  <c r="F41"/>
  <c r="G45"/>
  <c r="H45"/>
  <c r="E25"/>
  <c r="H25"/>
  <c r="F25"/>
  <c r="G25"/>
  <c r="G47"/>
  <c r="F47"/>
  <c r="CF147" i="1"/>
  <c r="CF62"/>
  <c r="CF148"/>
  <c r="CF117"/>
  <c r="D59" i="3"/>
  <c r="G53"/>
  <c r="H53"/>
  <c r="F29"/>
  <c r="H29"/>
  <c r="E29"/>
  <c r="H35"/>
  <c r="F35"/>
  <c r="G35"/>
  <c r="G33"/>
  <c r="E33"/>
  <c r="F33"/>
  <c r="E27"/>
  <c r="F27"/>
  <c r="F37"/>
  <c r="H37"/>
  <c r="G37"/>
  <c r="G39"/>
  <c r="F39"/>
  <c r="H39"/>
  <c r="F21"/>
  <c r="H21"/>
  <c r="G21"/>
  <c r="E21"/>
  <c r="G51"/>
  <c r="H51"/>
  <c r="G49"/>
  <c r="H49"/>
  <c r="CF96" i="1"/>
  <c r="CF76"/>
  <c r="CF107"/>
  <c r="CF136"/>
  <c r="CF88"/>
  <c r="CF131"/>
  <c r="CF105"/>
  <c r="CF118"/>
  <c r="CF63"/>
  <c r="CF130"/>
  <c r="CF145"/>
  <c r="CF134"/>
  <c r="CF142"/>
  <c r="CF92"/>
  <c r="CF119"/>
  <c r="CF127"/>
  <c r="CF85"/>
  <c r="CF93"/>
  <c r="CF87"/>
  <c r="CF137"/>
  <c r="CF94"/>
  <c r="S153"/>
  <c r="Z151"/>
  <c r="CF152"/>
  <c r="S155"/>
  <c r="S156" s="1"/>
  <c r="BF154"/>
  <c r="BF157" s="1"/>
  <c r="BH154"/>
  <c r="BH157" s="1"/>
  <c r="BN154"/>
  <c r="BN157" s="1"/>
  <c r="BD154"/>
  <c r="BD157" s="1"/>
  <c r="M180"/>
  <c r="K180"/>
  <c r="G154"/>
  <c r="G157" s="1"/>
  <c r="I172"/>
  <c r="I174" s="1"/>
  <c r="I163"/>
  <c r="I165" s="1"/>
  <c r="O180"/>
  <c r="Q180"/>
  <c r="G15" i="3" l="1"/>
  <c r="H15"/>
  <c r="F15"/>
  <c r="E15"/>
  <c r="E13" s="1"/>
  <c r="CF166" i="1"/>
  <c r="CF167" s="1"/>
  <c r="CF169" s="1"/>
  <c r="CF168" s="1"/>
  <c r="CF171"/>
  <c r="CF172" s="1"/>
  <c r="CF174" s="1"/>
  <c r="CF173" s="1"/>
  <c r="CF162"/>
  <c r="CF163" s="1"/>
  <c r="CF165" s="1"/>
  <c r="CF164" s="1"/>
  <c r="CF175"/>
  <c r="CF176" s="1"/>
  <c r="CF178" s="1"/>
  <c r="CF177" s="1"/>
  <c r="M177"/>
  <c r="Q168"/>
  <c r="I168"/>
  <c r="I177"/>
  <c r="Q173"/>
  <c r="K177"/>
  <c r="Q177"/>
  <c r="K164"/>
  <c r="M173"/>
  <c r="O164"/>
  <c r="O168"/>
  <c r="K173"/>
  <c r="O173"/>
  <c r="O177"/>
  <c r="M164"/>
  <c r="M168"/>
  <c r="K168"/>
  <c r="Q164"/>
  <c r="I164"/>
  <c r="I180"/>
  <c r="S154"/>
  <c r="S157" s="1"/>
  <c r="BD158" s="1"/>
  <c r="I173"/>
  <c r="F13" i="3" l="1"/>
  <c r="G13" s="1"/>
  <c r="H13" s="1"/>
  <c r="BH158" i="1"/>
  <c r="BQ158"/>
  <c r="BE158"/>
  <c r="BG158"/>
  <c r="BS158"/>
  <c r="BI158"/>
  <c r="BM158"/>
  <c r="BL158"/>
  <c r="BJ158"/>
  <c r="BV158"/>
  <c r="BU158"/>
  <c r="BT158"/>
  <c r="BO158"/>
  <c r="BK158"/>
  <c r="BP158"/>
  <c r="BR158"/>
  <c r="BN158"/>
  <c r="BF158"/>
  <c r="G170"/>
  <c r="G179"/>
  <c r="BC14" l="1"/>
  <c r="Z14" s="1"/>
  <c r="BC153" l="1"/>
  <c r="BC154" s="1"/>
  <c r="BC157" s="1"/>
  <c r="BC158" s="1"/>
</calcChain>
</file>

<file path=xl/sharedStrings.xml><?xml version="1.0" encoding="utf-8"?>
<sst xmlns="http://schemas.openxmlformats.org/spreadsheetml/2006/main" count="736" uniqueCount="477">
  <si>
    <t>PROCURADORIA GERAL DE JUSTICA</t>
  </si>
  <si>
    <t xml:space="preserve">SECRETARIA GERAL </t>
  </si>
  <si>
    <t>COORDENADORIA MINISTERIAL DE APOIO TÉCNICO E INFRAESTRUTURA</t>
  </si>
  <si>
    <t>DEPARTAMENTO MINISTERIAL DE INFRA-ESTRUTURA</t>
  </si>
  <si>
    <t>ADITIVOS</t>
  </si>
  <si>
    <t>MEDIÇÕES</t>
  </si>
  <si>
    <t>E-FISCO</t>
  </si>
  <si>
    <t>BOLETIM DE ACOMPANHAMENTO DE OBRA: CALÇADA DO CENTRO CULTURAL</t>
  </si>
  <si>
    <t>DADOS CONTRATUAIS</t>
  </si>
  <si>
    <t>K=</t>
  </si>
  <si>
    <t>PAGO (%)</t>
  </si>
  <si>
    <t>FÍSICO</t>
  </si>
  <si>
    <t>FINANCEIRO</t>
  </si>
  <si>
    <t>CÓDIGOS</t>
  </si>
  <si>
    <t>TABELA AUXILIAR PARA CÁLCULO DO PERCENTUAL REAL DE ACRESCIMOS E SUPRESSÕES</t>
  </si>
  <si>
    <t>FONTE</t>
  </si>
  <si>
    <t>ITEM</t>
  </si>
  <si>
    <t>DESCRIÇÃO</t>
  </si>
  <si>
    <t>UND.</t>
  </si>
  <si>
    <t>QUANT. INICIAL</t>
  </si>
  <si>
    <t>P TOTAL (R$)</t>
  </si>
  <si>
    <t xml:space="preserve">ACRESCIMOS E SUPRESSÕES (1° ADITIVO)   </t>
  </si>
  <si>
    <t xml:space="preserve">ACRESCIMOS E SUPRESSÕES (2° ADITIVO)   </t>
  </si>
  <si>
    <t xml:space="preserve">ACRESCIMOS E SUPRESSÕES (3° ADITIVO)   </t>
  </si>
  <si>
    <t xml:space="preserve">ACRESCIMOS E SUPRESSÕES (4° ADITIVO)   </t>
  </si>
  <si>
    <t xml:space="preserve">ACRESCIMOS E SUPRESSÕES (5° ADITIVO)   </t>
  </si>
  <si>
    <t>QUANT. FINAL (PÓS ADITIVOS)</t>
  </si>
  <si>
    <t>PREÇO TOTAL (PÓS ADITIVOS)</t>
  </si>
  <si>
    <t xml:space="preserve">1ª MEDIÇÃO </t>
  </si>
  <si>
    <t>2ª MEDIÇÃO</t>
  </si>
  <si>
    <t>3ª MEDIÇÃO</t>
  </si>
  <si>
    <t>4ª MEDIÇÃO</t>
  </si>
  <si>
    <t>Xª MEDIÇÃO</t>
  </si>
  <si>
    <t>SALDO contrato</t>
  </si>
  <si>
    <t>SALDO 1° aditivo</t>
  </si>
  <si>
    <t>SALDO 2° aditivo</t>
  </si>
  <si>
    <t>SALDO 3° aditivo</t>
  </si>
  <si>
    <t>SALDO 4° aditivo</t>
  </si>
  <si>
    <t>SALDO 5° aditivo</t>
  </si>
  <si>
    <t>SALDO Total</t>
  </si>
  <si>
    <t>ACUMULADO Total</t>
  </si>
  <si>
    <t>1ª MEDIÇÃO</t>
  </si>
  <si>
    <t>1° ADITIVO</t>
  </si>
  <si>
    <t>2° ADITIVO</t>
  </si>
  <si>
    <t>3° ADITIVO</t>
  </si>
  <si>
    <t>4° ADITIVO</t>
  </si>
  <si>
    <t>5° ADITIVO</t>
  </si>
  <si>
    <t>quant.</t>
  </si>
  <si>
    <t>custo</t>
  </si>
  <si>
    <t>CONTRATO</t>
  </si>
  <si>
    <t>TOTAL</t>
  </si>
  <si>
    <t>contrato</t>
  </si>
  <si>
    <t>POSITIVO</t>
  </si>
  <si>
    <t>NEGATIVO</t>
  </si>
  <si>
    <t>SALDO</t>
  </si>
  <si>
    <t>1.0</t>
  </si>
  <si>
    <t>ADMINISTRAÇÃO DA OBRA</t>
  </si>
  <si>
    <t>h</t>
  </si>
  <si>
    <t>2.0</t>
  </si>
  <si>
    <t>SERVIÇOS PRELIMINARES</t>
  </si>
  <si>
    <t>m/mês</t>
  </si>
  <si>
    <t>3.0</t>
  </si>
  <si>
    <t>4.0</t>
  </si>
  <si>
    <t>5.0</t>
  </si>
  <si>
    <t>m</t>
  </si>
  <si>
    <t>PINTURA</t>
  </si>
  <si>
    <t>7.0</t>
  </si>
  <si>
    <t>8.0</t>
  </si>
  <si>
    <t>FORRO</t>
  </si>
  <si>
    <t>9.0</t>
  </si>
  <si>
    <t>10.0</t>
  </si>
  <si>
    <t>11.0</t>
  </si>
  <si>
    <t>12.0</t>
  </si>
  <si>
    <t>13.0</t>
  </si>
  <si>
    <t>14.0</t>
  </si>
  <si>
    <t>15.0</t>
  </si>
  <si>
    <t>SUB-TOTAL Mat. e M.O.</t>
  </si>
  <si>
    <t>BDI –</t>
  </si>
  <si>
    <t>SUB-TOTAL Equipam.</t>
  </si>
  <si>
    <t>TABELA RESUMO DOS ADITIVOS</t>
  </si>
  <si>
    <t>1º Aditivo</t>
  </si>
  <si>
    <t>2º Aditivo</t>
  </si>
  <si>
    <t>3º Aditivo</t>
  </si>
  <si>
    <t>4º Aditivo</t>
  </si>
  <si>
    <t>5º Aditivo</t>
  </si>
  <si>
    <t>ACRESCIMOS</t>
  </si>
  <si>
    <t>(Material e mão-de-obra)</t>
  </si>
  <si>
    <t>BDI =</t>
  </si>
  <si>
    <t>BDI</t>
  </si>
  <si>
    <t>% acumul. =</t>
  </si>
  <si>
    <t>% =</t>
  </si>
  <si>
    <t>(Equipamentos)</t>
  </si>
  <si>
    <t>SUPRESSÕES</t>
  </si>
  <si>
    <t xml:space="preserve">BDI = </t>
  </si>
  <si>
    <t>%</t>
  </si>
  <si>
    <t>LÍQUIDO</t>
  </si>
  <si>
    <t>P UNIT (R$)</t>
  </si>
  <si>
    <t>MINISTÉRIO PÚBLICO DE PERNAMBUCO</t>
  </si>
  <si>
    <t>DEPARTAMENTO MINISTERIAL DE INFRAESTRUTURA</t>
  </si>
  <si>
    <t>MEDIÇÃO NO PERÍODO</t>
  </si>
  <si>
    <t>MARCOS REALIZADOS</t>
  </si>
  <si>
    <t>% EXECUTADO NO PERÍODO</t>
  </si>
  <si>
    <t>MARCOS PLANEJADOS</t>
  </si>
  <si>
    <t>PLANEJADO ACUMULADO</t>
  </si>
  <si>
    <t>EXECUTADO ACUMULADO</t>
  </si>
  <si>
    <t>PLANEJADO MENSAL</t>
  </si>
  <si>
    <t>DIFERENÇA</t>
  </si>
  <si>
    <t>R$</t>
  </si>
  <si>
    <t>1º</t>
  </si>
  <si>
    <t>2º</t>
  </si>
  <si>
    <t>TOTAL DA OBRA s/ BDI</t>
  </si>
  <si>
    <t>TOTAL DA OBRA c/ BDI</t>
  </si>
  <si>
    <t xml:space="preserve">DIFERENÇA ENTRE O PLANEJADO E O EXECUTADO ACUMULADO </t>
  </si>
  <si>
    <t>OBJETO: Reforma PJ de Glória do Goitá</t>
  </si>
  <si>
    <t>LOCAL: Glória do Goitá – PE</t>
  </si>
  <si>
    <t>BOLETIM DE ACOMPANHAMENTO DE OBRA: REFORMA PJ DE GLÓRIA DO GOITÁ</t>
  </si>
  <si>
    <t>Data: AGO/2014</t>
  </si>
  <si>
    <t>-</t>
  </si>
  <si>
    <t>xxx</t>
  </si>
  <si>
    <t>01.01</t>
  </si>
  <si>
    <t>Engenheiro Civil junior</t>
  </si>
  <si>
    <t>01.03</t>
  </si>
  <si>
    <t>Mestre de obras</t>
  </si>
  <si>
    <t>02.00</t>
  </si>
  <si>
    <t>DESPESAS ADMINISTRATIVAS</t>
  </si>
  <si>
    <t>CONFEA</t>
  </si>
  <si>
    <t>02.01</t>
  </si>
  <si>
    <t>Anotação de responsabiligdade técnica de execução da obra</t>
  </si>
  <si>
    <t>un</t>
  </si>
  <si>
    <t>COMP/DAD01</t>
  </si>
  <si>
    <t>02.02</t>
  </si>
  <si>
    <t>Kit EPI para obra de pequeno porte</t>
  </si>
  <si>
    <t>cj</t>
  </si>
  <si>
    <t>03.00</t>
  </si>
  <si>
    <t>74209/001</t>
  </si>
  <si>
    <t>03.04</t>
  </si>
  <si>
    <t>Placa de obra em chapa de aco galvanizado</t>
  </si>
  <si>
    <t>m2</t>
  </si>
  <si>
    <t>04.00</t>
  </si>
  <si>
    <t>DEMOLIÇÕES E REMOÇÕES</t>
  </si>
  <si>
    <t>04.01</t>
  </si>
  <si>
    <t>Demolicao de alvenaria de elementos ceramicos vazados</t>
  </si>
  <si>
    <t>m3</t>
  </si>
  <si>
    <t>COMP/DRR03</t>
  </si>
  <si>
    <t>04.04</t>
  </si>
  <si>
    <t>Demolicao de piso cimentado ou de concreto simples</t>
  </si>
  <si>
    <t>04.05</t>
  </si>
  <si>
    <t>Demolicao de piso em ladrilho / lajota com argamassa</t>
  </si>
  <si>
    <t>04.07</t>
  </si>
  <si>
    <t>Retirada de porta de madeira</t>
  </si>
  <si>
    <t>unid</t>
  </si>
  <si>
    <t>04.08</t>
  </si>
  <si>
    <t>Remoção de grade de ferro com ou sem reaproveitamento</t>
  </si>
  <si>
    <t>04.09</t>
  </si>
  <si>
    <t>Retirada de rodatetos / rodapes de madeira, inclusive retirada de cordao</t>
  </si>
  <si>
    <t>73802/001</t>
  </si>
  <si>
    <t>04.15</t>
  </si>
  <si>
    <t>Demolicao de revestimento de argamassa (reboco e emboço)</t>
  </si>
  <si>
    <t>COMP/DRR040</t>
  </si>
  <si>
    <t>04.16</t>
  </si>
  <si>
    <t>Remoção de caixa pre-moldada de concreto para ar condicionado</t>
  </si>
  <si>
    <t>04.17</t>
  </si>
  <si>
    <t>Carga manual de entulho em caminhao basculante 6 m3</t>
  </si>
  <si>
    <t>04.18</t>
  </si>
  <si>
    <t xml:space="preserve">Transporte de entulho com caminhao basculante 6 m3, rodovia pavimentada, dmt 0,5 a 1,0 </t>
  </si>
  <si>
    <t>05.00</t>
  </si>
  <si>
    <t>INFRAESTRUTURA</t>
  </si>
  <si>
    <t>05.01</t>
  </si>
  <si>
    <t>Concreto armado dosado 15 mpa, inclusive forma, corte e dobra do aço, lançamento e adençamento do concreto</t>
  </si>
  <si>
    <t>6042/serviço</t>
  </si>
  <si>
    <t>05.02</t>
  </si>
  <si>
    <t>Concreto nao estrutural, consumo 210kg/m3, preparo com betoneira, sem lancamento</t>
  </si>
  <si>
    <t>74157/004</t>
  </si>
  <si>
    <t>05.03</t>
  </si>
  <si>
    <t>Lancamento/aplicacao manual de concreto em fundacoes</t>
  </si>
  <si>
    <t>05.04</t>
  </si>
  <si>
    <t>Escavacao manual a ceu aberto em material de 1a categoria, em profundidade ate 0,50m</t>
  </si>
  <si>
    <t>05.08</t>
  </si>
  <si>
    <t>Reaterro compactado manualmente (valas de fundações residenciais)</t>
  </si>
  <si>
    <t>73935/002</t>
  </si>
  <si>
    <t>05.09</t>
  </si>
  <si>
    <t>Alvenaria em tijolo ceramico furado 9x19x19cm, 1 vez (espessura 19 cm), assentado em fundação com argamassa traco 1:4 (cimento e areia media nao peneirada), preparo manual, junta 1 cm</t>
  </si>
  <si>
    <t>06.00</t>
  </si>
  <si>
    <t>SUPERESTRUTURA</t>
  </si>
  <si>
    <t>07.00</t>
  </si>
  <si>
    <t>VEDAÇÕES</t>
  </si>
  <si>
    <t>07.01</t>
  </si>
  <si>
    <t>Alvenaria em tijolo ceramico furado 9x9x19cm,1/2 vez (espessura 9 cm),assentado em argamassa traco 1:4 (cimento e areia media nao peneirada), preparo manual, junta 1cm</t>
  </si>
  <si>
    <t>COMP/VED10</t>
  </si>
  <si>
    <t>07.02</t>
  </si>
  <si>
    <t>Alvenaria de vedação com blocos de gesso 67x50x7,5cm</t>
  </si>
  <si>
    <t>04067/ORSE</t>
  </si>
  <si>
    <t>07.03</t>
  </si>
  <si>
    <t>Divisoria - painel com vidro, e=35mm, com perfis em alumínio, Divilux ou similar</t>
  </si>
  <si>
    <t>PiniWeb/Recife/DIV01</t>
  </si>
  <si>
    <t>07.04</t>
  </si>
  <si>
    <t>Divisoria - painel/painel/painel, e=35mm, com perfis em alumínio, Divilux ou similar</t>
  </si>
  <si>
    <t>74200/001</t>
  </si>
  <si>
    <t>07.05</t>
  </si>
  <si>
    <t>Verga 10x10cm em concreto pré-moldado fck=20mpa (preparo com betoneira) aço ca60, bitola fina, inclusive formas tabua 3a.</t>
  </si>
  <si>
    <t>73937/003</t>
  </si>
  <si>
    <t>07.06</t>
  </si>
  <si>
    <t xml:space="preserve">Cobogo de concreto (elemento vazado), 7x50x50cm, assentado com argamassa traco 1:3 (cimento e areia) </t>
  </si>
  <si>
    <t>08.00</t>
  </si>
  <si>
    <t>IMPERMEABILIZAÇÕES</t>
  </si>
  <si>
    <t>74106/001</t>
  </si>
  <si>
    <t>08.01</t>
  </si>
  <si>
    <t>Impermeabilizacao de estruturas enterradas, com tinta asfaltica, duas demaos</t>
  </si>
  <si>
    <t>09.00</t>
  </si>
  <si>
    <t>COBERTURAS</t>
  </si>
  <si>
    <t>COMP/COB01</t>
  </si>
  <si>
    <t>09.09</t>
  </si>
  <si>
    <t>Chapim de granito cinza andorinha, c/ largura = 22 cm, esp = 2 cm</t>
  </si>
  <si>
    <t>09.14</t>
  </si>
  <si>
    <t>Rufo em chapa de aco galvanizado numero 24, desenvolvimento de 25cm</t>
  </si>
  <si>
    <t>COMP/COB10</t>
  </si>
  <si>
    <t>09.18</t>
  </si>
  <si>
    <t>Revisao geral de telhados de telhas ceramicas, com substituição de 10% das telhas e 10% do madeiramento.</t>
  </si>
  <si>
    <t>10.00</t>
  </si>
  <si>
    <t>PAVIMENTAÇÕES</t>
  </si>
  <si>
    <t>10.02</t>
  </si>
  <si>
    <t>Lastro de concreto 8cm, preparo mecanico, incluso aditivo impermeabilizante</t>
  </si>
  <si>
    <t>10.03</t>
  </si>
  <si>
    <t xml:space="preserve">Regularizacao de piso/base em argamassa traco 1:3 (cimento e areia grossa sem peneirar), espessura 3,0cm, preparo mecanico </t>
  </si>
  <si>
    <t>10.04</t>
  </si>
  <si>
    <t>Piso cerâmico elizabeth pei 4, linha linho bianco, 34cm x 34 cm com rejunte tipo quartzolit, 3mm na cor cinza platina,  ou equivalente técnico.</t>
  </si>
  <si>
    <t>10.05</t>
  </si>
  <si>
    <t>Rodapé em ceramica padrao medio pei-4 altura 8cm assentado sobre argamassa de cimento colante, inclusise rejuntamento</t>
  </si>
  <si>
    <t>10.11</t>
  </si>
  <si>
    <t>Piso em concreto 20 mpa preparo mecanico, espessura 7cm, incluso juntas de dilatacao em poliuretano 2x2m</t>
  </si>
  <si>
    <t>09418/ORSE</t>
  </si>
  <si>
    <t>10.13</t>
  </si>
  <si>
    <t>Pavimentação com Piso Tatil direcional e/ou alerta, de concreto, na cor natural, p/deficientes visuais, dimensões 25x25cm, aplicado com argamassa industrializada ac-ii, rejuntado, exclusive regularização de base</t>
  </si>
  <si>
    <t>07323/ORSE</t>
  </si>
  <si>
    <t>10.14</t>
  </si>
  <si>
    <t>Pavimentação com Piso Tatil direcional e/ou alerta, em borracha, p/deficientes visuais, dimensões 25x25cm, aplicado, rejuntado, exclusive regularização de base</t>
  </si>
  <si>
    <t>COMP/PAV01</t>
  </si>
  <si>
    <t>10.15</t>
  </si>
  <si>
    <t>Pavimentação com pedra itacolomi 50x50 cm, regular, aplicada com argamassa de cimento e areia traço 1:5 espessura 5 cm</t>
  </si>
  <si>
    <t>COMP/PAV02</t>
  </si>
  <si>
    <t>10.16</t>
  </si>
  <si>
    <t>Pavimentação em lajota de cimento, dimensões 40 x 40 x 2.5 cm, aplicado com argamassa de cimento e areia traço (1:3), exclusive preparação base</t>
  </si>
  <si>
    <t>11.00</t>
  </si>
  <si>
    <t>REVESTIMENTOS</t>
  </si>
  <si>
    <t>11.01</t>
  </si>
  <si>
    <t>Emboco traco 1:2:8 (cimento, cal e areia media), espessura 2,0cm, incl uso aditivo impermeabilizante, preparo mecanico da argamassa</t>
  </si>
  <si>
    <t>11.02</t>
  </si>
  <si>
    <t>Emboco traco 1:2:8 (cimento, cal e areia media), espessura 2,0cm, preparo mecanico da argamassa</t>
  </si>
  <si>
    <t>COMP/REV01</t>
  </si>
  <si>
    <t>11.03</t>
  </si>
  <si>
    <t>Tela arame galv fio 24 bwg malha 1/2" p/ viveiros (prevenção de fissuras)</t>
  </si>
  <si>
    <t>11.04</t>
  </si>
  <si>
    <t>Revestimento cerâmico elizabeth pei 4, linha linho bianco, 34cm x 34 cm com rejunte tipo quartzolit, 3mm na cor cinza platina,  ou equivalente técnico.</t>
  </si>
  <si>
    <t>COMP/PAV20</t>
  </si>
  <si>
    <t>11.05</t>
  </si>
  <si>
    <t>Revestimento cerâmico elizabeth 10 x10 cm,na linha mate cristal marinho,com rejunte quartzoli cinza platina, assentado co argamassa colante AC-II</t>
  </si>
  <si>
    <t>11.06</t>
  </si>
  <si>
    <t>Chapisco traco 1:3 (cimento e areia media), espessura 0,5cm, preparo mecanico da argamassa</t>
  </si>
  <si>
    <t>12.00</t>
  </si>
  <si>
    <t>12.04</t>
  </si>
  <si>
    <t>Rodateto em madeira de lei 4,0x1,5cm</t>
  </si>
  <si>
    <t>04449/ORSE</t>
  </si>
  <si>
    <t>12.03</t>
  </si>
  <si>
    <t>Forro de pvc, em réguas de 10 ou 20 cm, aplicado, incluisve estrutura para fixação, ref:Araforros ou similar</t>
  </si>
  <si>
    <t>12.05</t>
  </si>
  <si>
    <t>Recolocacao de rodateto de madeira, considerando reaproveitamento do material</t>
  </si>
  <si>
    <t>13.00</t>
  </si>
  <si>
    <t>INSTALAÇÕES HIDRO-SANITÁRIAS E GÁS</t>
  </si>
  <si>
    <t>74165/004</t>
  </si>
  <si>
    <t>13.01.01</t>
  </si>
  <si>
    <t>Tubo esgoto de 100mm, inclusive conexões, fornecimento e instalação</t>
  </si>
  <si>
    <t>74165/002</t>
  </si>
  <si>
    <t>13.01.02</t>
  </si>
  <si>
    <t>Tubo esgoto de 50mm, inclusive conexões, fornecimento e instalação</t>
  </si>
  <si>
    <t>74165/001</t>
  </si>
  <si>
    <t>13.01.03</t>
  </si>
  <si>
    <t>Tubo esgoto de 40mm, inclusive conexões, fornecimento e instalação</t>
  </si>
  <si>
    <t>75030/001</t>
  </si>
  <si>
    <t>13.01.04</t>
  </si>
  <si>
    <t>Tubo pvc soldavel água fria de 25mm, inclusive conexões, fornecimento e instalação</t>
  </si>
  <si>
    <t>75030/008</t>
  </si>
  <si>
    <t>13.01.05</t>
  </si>
  <si>
    <t>Tubo pvc soldavel água fria de 20mm, inclusive conexões, fornecimento e instalação</t>
  </si>
  <si>
    <t>75030/002</t>
  </si>
  <si>
    <t>13.01.06</t>
  </si>
  <si>
    <t>Tubo pvc soldavel agua fria dn 32mm, inclusive conexoes, fornecimento e instalacao</t>
  </si>
  <si>
    <t>Abertura/fechamento rasgo alvenaria para tubos, fechamento com argamassa traco 1:4 (cimento e areia)</t>
  </si>
  <si>
    <t>13.02.01</t>
  </si>
  <si>
    <t>Caixa de inspeção 80x80x80cm em alvenaria</t>
  </si>
  <si>
    <t>74051/002</t>
  </si>
  <si>
    <t>13.02.03</t>
  </si>
  <si>
    <t>Caixa de gordura simples em concreto pre-moldado dn 40mm com tampa - fornecimento e instalacao</t>
  </si>
  <si>
    <t>13.02.04</t>
  </si>
  <si>
    <t>Caixa sifonada redonda 100mm, entradas 40mm, saída 50mm</t>
  </si>
  <si>
    <t>13.02.06</t>
  </si>
  <si>
    <t>Registro de pressão 1/2"</t>
  </si>
  <si>
    <t>13.02.07</t>
  </si>
  <si>
    <t>Registro de Gaveta 25mm com canopla</t>
  </si>
  <si>
    <t>14.00</t>
  </si>
  <si>
    <t>INCÊNDIO</t>
  </si>
  <si>
    <t>73775/002</t>
  </si>
  <si>
    <t>14.01</t>
  </si>
  <si>
    <t xml:space="preserve">Extintor incendio agua-pressurizada 10l incl suporte parede carga completa fornecimento e colocacao </t>
  </si>
  <si>
    <t>73775/001</t>
  </si>
  <si>
    <t>14.02</t>
  </si>
  <si>
    <t xml:space="preserve">Extintor incendio tp po quimico 4kg fornecimento e colocacao </t>
  </si>
  <si>
    <t>15.00</t>
  </si>
  <si>
    <t>INSTALAÇÕES ELÉTRICAS, DE LÓGICAS E ANTENA</t>
  </si>
  <si>
    <t>COMP/ELA01</t>
  </si>
  <si>
    <t>15.01</t>
  </si>
  <si>
    <t>Ponto embutido cigarra campainha caixa 4" x 2" c/ eletroduto pvc rígido Ø 3/4"</t>
  </si>
  <si>
    <t>73953/006</t>
  </si>
  <si>
    <t>15.02</t>
  </si>
  <si>
    <t>Luminaria tipo calha, de sobrepor, com reator de partida rapida e lampada fluorescente 2x40w, completa, fornecimento e instalacao</t>
  </si>
  <si>
    <t>74094/001</t>
  </si>
  <si>
    <t>15.03</t>
  </si>
  <si>
    <t>Luminaria tipo spot para 1 lampada incandescente/fluorescente compacta</t>
  </si>
  <si>
    <t>COMP/ELA10</t>
  </si>
  <si>
    <t>15.04</t>
  </si>
  <si>
    <t>Deslocamento de luminária tipo calha</t>
  </si>
  <si>
    <t>COMP/ELA02</t>
  </si>
  <si>
    <t>15.05</t>
  </si>
  <si>
    <t>Ponto embutido de antena caixa 4" x 2" c/ eletroduto pvc rígido Ø 3/4"</t>
  </si>
  <si>
    <t>16.00</t>
  </si>
  <si>
    <t>EQUIPAMENTOS - INFRAESTRUTURA</t>
  </si>
  <si>
    <t>17.00</t>
  </si>
  <si>
    <t>INSTALAÇÕES DE SPDA</t>
  </si>
  <si>
    <t>18.00</t>
  </si>
  <si>
    <t>SONORIZAÇÃO</t>
  </si>
  <si>
    <t>19.00</t>
  </si>
  <si>
    <t>ESQUADRIAS</t>
  </si>
  <si>
    <t>19.01</t>
  </si>
  <si>
    <t>Recolocacao de batentes de madeira, considerando reaproveitamento de material</t>
  </si>
  <si>
    <t>19.02</t>
  </si>
  <si>
    <t>Recolocacao de folhas de porta de passagem ou janela, considerando reaproveitamento do material</t>
  </si>
  <si>
    <t>73910/005</t>
  </si>
  <si>
    <t>19.04</t>
  </si>
  <si>
    <t>Porta de madeira compensada lisa para pintura, 80x210x3,5cm, incluso aduela 2a, alizar 2a e dobradicas</t>
  </si>
  <si>
    <t>74068/006</t>
  </si>
  <si>
    <t>19.07</t>
  </si>
  <si>
    <t>74069/002</t>
  </si>
  <si>
    <t>19.08</t>
  </si>
  <si>
    <t>Fechadura p/ banheiro tipo alavanca, da marca la fonte, em inox, ref.: 517, ou similar, fornecimento e instalação</t>
  </si>
  <si>
    <t>6103/serviço</t>
  </si>
  <si>
    <t>19.09</t>
  </si>
  <si>
    <t>Janela basculante de ferro em cantoneira 5/8"x1/8", linha popular</t>
  </si>
  <si>
    <t>02266/ORSE</t>
  </si>
  <si>
    <t>19.10</t>
  </si>
  <si>
    <t>Soleira em granito cinza andorinha, l = 15 cm, e = 2 cm</t>
  </si>
  <si>
    <t>19.11</t>
  </si>
  <si>
    <t>Portal em granito cinza andorinha,  l = 15 cm, e = 2 cm</t>
  </si>
  <si>
    <t>COMP/ESQ02</t>
  </si>
  <si>
    <t>19.12</t>
  </si>
  <si>
    <t>Porta de vidro temperado de 10mm  0,9x2,10m transp com faixas jateadas, inclusive fornecimento e instalação de mola hidráulica dorma bts75v, ferragens e puxadores de alça dupla tipo barra vertical de ø 1" 60 cm, em aço inox escovado ou similar.</t>
  </si>
  <si>
    <t>19.13</t>
  </si>
  <si>
    <t>Vidro temperado incolor fixo, espessura 10mm, fornecimento e instalacao, inclusive massa para vedacao</t>
  </si>
  <si>
    <t>COMP/ESQ50</t>
  </si>
  <si>
    <t>19.14</t>
  </si>
  <si>
    <t>Esquadria  de vidro comum transparente  e perfis de alumíno anodizado na cor natural, da marca alcoa, linha pratica ou equivalente técnico, com fechadura</t>
  </si>
  <si>
    <t>COMP/ESQ23</t>
  </si>
  <si>
    <t>19.16</t>
  </si>
  <si>
    <t>Remoção de fechadura de porta de madeira</t>
  </si>
  <si>
    <t>19.17</t>
  </si>
  <si>
    <t>Recolocacao de batentes/gradis metalicos, considerando reaproveitamento do material</t>
  </si>
  <si>
    <t>04068/ORSE</t>
  </si>
  <si>
    <t>19.18</t>
  </si>
  <si>
    <t>Porta para divisória Divilux</t>
  </si>
  <si>
    <t>74071/002</t>
  </si>
  <si>
    <t>19.19</t>
  </si>
  <si>
    <t>Porta de abrir em aluminio tipo veneziana, com guarnicao</t>
  </si>
  <si>
    <t>20.00</t>
  </si>
  <si>
    <t>APARELHOS E METAIS</t>
  </si>
  <si>
    <t>COMP/APM02</t>
  </si>
  <si>
    <t>20.01</t>
  </si>
  <si>
    <t>Bacia sanitária, linha vogue plus ref.p510, deca ou equiv técnico branco gelo, inclusive assento sanitário plástico, popular, na cor branca. Conjunto de fixação, anel de vedação e engate plástico, fornecimento e instalação</t>
  </si>
  <si>
    <t>20.02</t>
  </si>
  <si>
    <t>Vaso sanitário sifonado com caixa acoplada louça branca - padrão médio - fornecimento e instalação.</t>
  </si>
  <si>
    <t>COMP/APM10</t>
  </si>
  <si>
    <t>20.03</t>
  </si>
  <si>
    <t>Lavatório 0.455mx0.355m, linha vogue plus na cor branco ref. L51, deca ou equivalente técnico com coluna suspensa, linha vogue plus na cor branco ref. L51., c/ sifão cromado, válvula cromada, engate cromado, exclusive torneira</t>
  </si>
  <si>
    <t>COMP/APM60</t>
  </si>
  <si>
    <t>20.04</t>
  </si>
  <si>
    <t>Caixa de descarga da marca montana ref.: M9000, ou equivalente técnico, embutida na alvenaria, fornecimento e instalação</t>
  </si>
  <si>
    <t>COMP/APM20</t>
  </si>
  <si>
    <t>20.05</t>
  </si>
  <si>
    <t>Torneira de bancada, com acionamento manual e fechamento automatico da marca fabrimar, modelo acquapress ref.: 1180 ou equivalente técnico, fornecimento  e instalação</t>
  </si>
  <si>
    <t>20.07</t>
  </si>
  <si>
    <t>Assento para vaso sanitario de plastico padrao popular – fornecimento e instalacao</t>
  </si>
  <si>
    <t>COMP/APM30</t>
  </si>
  <si>
    <t>20.10</t>
  </si>
  <si>
    <t>Porta papel higiênico rolão - linha brasil na cor branca da marca jofel (ref. Aebr500) ou equivalente técnico, fixado a 1 metro do piso acabado (eixo)</t>
  </si>
  <si>
    <t>COMP/APM40</t>
  </si>
  <si>
    <t>20.11</t>
  </si>
  <si>
    <t>Saboneteira para sabonete liquido (refil de 800ml) linha euro na cor branca da marca jofel ou equivalente técnico, fixado a 1 metro do piso acabado (eixo).</t>
  </si>
  <si>
    <t>COMP/APM50</t>
  </si>
  <si>
    <t>20.12</t>
  </si>
  <si>
    <t>Toalheiro tipo alavanca para papel toalha tipo bobina (200m) da marca jofel ou equivalente técnico, fixado a 1 metro do piso acabado (eixo).</t>
  </si>
  <si>
    <t>09173/ORSE</t>
  </si>
  <si>
    <t>20.13</t>
  </si>
  <si>
    <t>Ducha higiênica marca docol com registro, 1/4 de volta, acabamento linha trio ref.: 502606 ou equivalente técnico</t>
  </si>
  <si>
    <t>20.17</t>
  </si>
  <si>
    <t>Lavatório suspenso deca, sem coluna, linha ravena ref. L915 branco ou equiv técnico, inclusive sifão tipo garrafa em pvc, válvula e engate flexível 30 cm em plástico e torneira de bancada, docol, acabamento linha trio ou equiv técnico</t>
  </si>
  <si>
    <t>21.00</t>
  </si>
  <si>
    <t>DRENAGEM</t>
  </si>
  <si>
    <t>22.00</t>
  </si>
  <si>
    <t>SERRALHARIA E MARCENARIA</t>
  </si>
  <si>
    <t>02391/ORSE/prop.01</t>
  </si>
  <si>
    <t>22.01</t>
  </si>
  <si>
    <t>Barra de apoio de 80,0cm em aço inox com 38mm de diâmetro (∅ 1 1/2"), fornecimento e instalação</t>
  </si>
  <si>
    <t>02390/ORSE/prop.02</t>
  </si>
  <si>
    <t>22.03</t>
  </si>
  <si>
    <t>Barra de apoio de 85,0cm em aço inox com 38mm de diâmetro (∅ 1 1/2"), fornecimento e instalação</t>
  </si>
  <si>
    <t>02390/ORSE/prop.03</t>
  </si>
  <si>
    <t>22.04</t>
  </si>
  <si>
    <t>Barra de apoio em "U" 60x40cm em aço inox com 38mm de diâmetro (∅ 1 1/2")</t>
  </si>
  <si>
    <t>02391/ORSE/equi.01</t>
  </si>
  <si>
    <t>22.05</t>
  </si>
  <si>
    <t>Puxador horizontal interno para porta, em tubo de aço inox ø = 1 1/2" e comprimento de 40cm. Instalado conforme norma 9050</t>
  </si>
  <si>
    <t>73933/004</t>
  </si>
  <si>
    <t>22.06</t>
  </si>
  <si>
    <t>Grade de ferro para porta em barra chata de 1 1/2"x1/4"</t>
  </si>
  <si>
    <t>22.07</t>
  </si>
  <si>
    <t>Letra de aco inox no.22 alt = 20cm, fornecimento e colocacao</t>
  </si>
  <si>
    <t>22.08</t>
  </si>
  <si>
    <t>Corrimao duplo em tubo de aco galvanizado 1 1/2"</t>
  </si>
  <si>
    <t>23.00</t>
  </si>
  <si>
    <t>23.01</t>
  </si>
  <si>
    <t>Pintura latex pva ambientes internos, duas demaos</t>
  </si>
  <si>
    <t>COMP/PIN02</t>
  </si>
  <si>
    <t>23.02</t>
  </si>
  <si>
    <t>Emassamento com massa acrilica, duas demaos, inclusive lixamento</t>
  </si>
  <si>
    <t>23.04</t>
  </si>
  <si>
    <t xml:space="preserve">Emassamento com massa pva, duas demaos </t>
  </si>
  <si>
    <t>23.05</t>
  </si>
  <si>
    <t>Pintura latex acrilica, duas demaos</t>
  </si>
  <si>
    <t>6067/serviço</t>
  </si>
  <si>
    <t>23.10</t>
  </si>
  <si>
    <t>Pintura esmalte brilhante (2 demaos) sobre superficie metalica, inclusive protecao com zarcao (1 demao)</t>
  </si>
  <si>
    <t>73924/001</t>
  </si>
  <si>
    <t>23.11</t>
  </si>
  <si>
    <t>Pintura esmalte alto brilho, duas demaos, sobre superficie metalica</t>
  </si>
  <si>
    <t>6082/serviço</t>
  </si>
  <si>
    <t>23.13</t>
  </si>
  <si>
    <t>Pintura verniz sintetico brilhante em madeira, tres demaos</t>
  </si>
  <si>
    <t>23.14</t>
  </si>
  <si>
    <t>Remoção de pintura pva/acrilica/textura</t>
  </si>
  <si>
    <t>24.00</t>
  </si>
  <si>
    <t>SINALIZAÇÃO E ACESSÓRIOS</t>
  </si>
  <si>
    <t>25.00</t>
  </si>
  <si>
    <t>JARDINAGEM E LIMPEZA FINAL</t>
  </si>
  <si>
    <t>73806/001</t>
  </si>
  <si>
    <t>25.02</t>
  </si>
  <si>
    <t>Limpeza de superficies com jato de alta pressao de ar e agua</t>
  </si>
  <si>
    <t>25.03</t>
  </si>
  <si>
    <t xml:space="preserve">Limpeza final da obra </t>
  </si>
  <si>
    <t>26.00</t>
  </si>
  <si>
    <t>EQUIPAMENTOS - MAQUINÁRIO</t>
  </si>
  <si>
    <t>73875/001</t>
  </si>
  <si>
    <t>26.02</t>
  </si>
  <si>
    <t>Locacao de andaime metalico tubular tipo torre</t>
  </si>
  <si>
    <t>Fechadura externa/banheiro tipo alavanca, da marca Stam, cromada, ref.: 1601, ou similar, fornecimento e instalação</t>
  </si>
  <si>
    <r>
      <t xml:space="preserve">CRONOGRAMA DE ACOMPANHAMENTO FÍSICO-FINANCEIRO
</t>
    </r>
    <r>
      <rPr>
        <b/>
        <sz val="18"/>
        <rFont val="Arial Narrow"/>
        <family val="2"/>
      </rPr>
      <t>(REFORMA DA PROMOTORIA DE JUSTIÇA DE</t>
    </r>
    <r>
      <rPr>
        <b/>
        <sz val="18"/>
        <color rgb="FFFF0000"/>
        <rFont val="Arial Narrow"/>
        <family val="2"/>
      </rPr>
      <t xml:space="preserve"> </t>
    </r>
    <r>
      <rPr>
        <b/>
        <sz val="18"/>
        <rFont val="Arial Narrow"/>
        <family val="2"/>
      </rPr>
      <t>CUSTÓDIA)</t>
    </r>
  </si>
  <si>
    <t>3º</t>
  </si>
  <si>
    <t>5º</t>
  </si>
  <si>
    <t>ADMINISTRAÇÃO LOCAL</t>
  </si>
  <si>
    <t>14.2</t>
  </si>
  <si>
    <t>14.3</t>
  </si>
  <si>
    <t>14.4</t>
  </si>
  <si>
    <t>13.2</t>
  </si>
  <si>
    <t>13.3</t>
  </si>
  <si>
    <t>13.4</t>
  </si>
  <si>
    <t>FORROS</t>
  </si>
  <si>
    <t>COMP/VED01</t>
  </si>
  <si>
    <t>20.14</t>
  </si>
  <si>
    <t>Divisória em granito cinza andorinha, polido, e=2cm, inclusive fixação</t>
  </si>
  <si>
    <t>INÍCIO previsto (O.S.)</t>
  </si>
  <si>
    <t>Prazo: 80 DIAS</t>
  </si>
</sst>
</file>

<file path=xl/styles.xml><?xml version="1.0" encoding="utf-8"?>
<styleSheet xmlns="http://schemas.openxmlformats.org/spreadsheetml/2006/main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  <numFmt numFmtId="165" formatCode="dd/mm/yy"/>
    <numFmt numFmtId="166" formatCode="[$R$-416]\ #,##0.00;\-[$R$-416]\ #,##0.00"/>
    <numFmt numFmtId="167" formatCode="[$R$-416]\ #,##0.00;[Red]\-[$R$-416]\ #,##0.00"/>
    <numFmt numFmtId="168" formatCode="0.00\ ;[Red]\(0.00\)"/>
    <numFmt numFmtId="169" formatCode="&quot;R$ &quot;#,##0.00"/>
    <numFmt numFmtId="170" formatCode="#,##0.00\ ;&quot; (&quot;#,##0.00\);&quot; -&quot;#\ ;@\ 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1"/>
    </font>
    <font>
      <b/>
      <sz val="11"/>
      <name val="Arial"/>
      <family val="2"/>
    </font>
    <font>
      <b/>
      <sz val="15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sz val="11"/>
      <color indexed="9"/>
      <name val="Arial"/>
      <family val="2"/>
    </font>
    <font>
      <b/>
      <sz val="12"/>
      <color indexed="9"/>
      <name val="Arial"/>
      <family val="2"/>
    </font>
    <font>
      <sz val="10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12"/>
      <name val="Arial"/>
      <family val="2"/>
    </font>
    <font>
      <b/>
      <sz val="11"/>
      <color indexed="48"/>
      <name val="Arial"/>
      <family val="2"/>
    </font>
    <font>
      <b/>
      <sz val="11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20"/>
      <name val="Arial Narrow"/>
      <family val="2"/>
    </font>
    <font>
      <b/>
      <sz val="18"/>
      <name val="Arial Narrow"/>
      <family val="2"/>
    </font>
    <font>
      <b/>
      <sz val="12"/>
      <color theme="0"/>
      <name val="Arial"/>
      <family val="2"/>
    </font>
    <font>
      <b/>
      <sz val="12"/>
      <color theme="4" tint="-0.249977111117893"/>
      <name val="Arial"/>
      <family val="2"/>
    </font>
    <font>
      <b/>
      <sz val="12"/>
      <color theme="9" tint="-0.499984740745262"/>
      <name val="Arial"/>
      <family val="2"/>
    </font>
    <font>
      <b/>
      <sz val="10"/>
      <name val="Arial"/>
      <family val="2"/>
    </font>
    <font>
      <b/>
      <sz val="18"/>
      <color rgb="FFFF0000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56"/>
        <bgColor indexed="18"/>
      </patternFill>
    </fill>
    <fill>
      <patternFill patternType="solid">
        <fgColor indexed="21"/>
        <bgColor indexed="30"/>
      </patternFill>
    </fill>
    <fill>
      <patternFill patternType="solid">
        <fgColor indexed="38"/>
        <bgColor indexed="57"/>
      </patternFill>
    </fill>
    <fill>
      <patternFill patternType="solid">
        <fgColor indexed="57"/>
        <bgColor indexed="38"/>
      </patternFill>
    </fill>
    <fill>
      <patternFill patternType="solid">
        <fgColor indexed="17"/>
        <bgColor indexed="58"/>
      </patternFill>
    </fill>
    <fill>
      <patternFill patternType="solid">
        <fgColor indexed="58"/>
        <bgColor indexed="25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9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41"/>
      </patternFill>
    </fill>
    <fill>
      <patternFill patternType="solid">
        <fgColor rgb="FFF4FB97"/>
        <bgColor indexed="26"/>
      </patternFill>
    </fill>
    <fill>
      <patternFill patternType="solid">
        <fgColor rgb="FFF4FB97"/>
        <bgColor indexed="64"/>
      </patternFill>
    </fill>
    <fill>
      <patternFill patternType="solid">
        <fgColor theme="0" tint="-4.9989318521683403E-2"/>
        <bgColor indexed="41"/>
      </patternFill>
    </fill>
    <fill>
      <patternFill patternType="solid">
        <fgColor theme="6" tint="0.39997558519241921"/>
        <bgColor indexed="4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26"/>
      </patternFill>
    </fill>
    <fill>
      <patternFill patternType="solid">
        <fgColor indexed="9"/>
        <bgColor indexed="64"/>
      </patternFill>
    </fill>
  </fills>
  <borders count="86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</cellStyleXfs>
  <cellXfs count="238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10" fontId="6" fillId="0" borderId="0" xfId="3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10" fontId="6" fillId="0" borderId="0" xfId="3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164" fontId="3" fillId="0" borderId="0" xfId="2" applyNumberFormat="1" applyFont="1" applyFill="1" applyBorder="1" applyAlignment="1" applyProtection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0" fontId="5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0" fontId="3" fillId="9" borderId="10" xfId="0" applyNumberFormat="1" applyFont="1" applyFill="1" applyBorder="1" applyAlignment="1">
      <alignment vertical="center"/>
    </xf>
    <xf numFmtId="10" fontId="3" fillId="9" borderId="11" xfId="3" applyNumberFormat="1" applyFont="1" applyFill="1" applyBorder="1" applyAlignment="1" applyProtection="1">
      <alignment horizontal="left" vertic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center"/>
    </xf>
    <xf numFmtId="170" fontId="3" fillId="9" borderId="13" xfId="0" applyNumberFormat="1" applyFont="1" applyFill="1" applyBorder="1" applyAlignment="1">
      <alignment horizontal="left" vertical="center"/>
    </xf>
    <xf numFmtId="10" fontId="3" fillId="13" borderId="14" xfId="0" applyNumberFormat="1" applyFont="1" applyFill="1" applyBorder="1" applyAlignment="1">
      <alignment horizontal="left" vertical="center"/>
    </xf>
    <xf numFmtId="10" fontId="3" fillId="14" borderId="12" xfId="3" applyNumberFormat="1" applyFont="1" applyFill="1" applyBorder="1" applyAlignment="1" applyProtection="1">
      <alignment horizontal="center" vertical="center" wrapText="1"/>
    </xf>
    <xf numFmtId="40" fontId="3" fillId="0" borderId="0" xfId="0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left" vertical="center"/>
    </xf>
    <xf numFmtId="10" fontId="3" fillId="0" borderId="2" xfId="0" applyNumberFormat="1" applyFont="1" applyFill="1" applyBorder="1" applyAlignment="1">
      <alignment horizontal="left" vertical="center"/>
    </xf>
    <xf numFmtId="0" fontId="16" fillId="0" borderId="3" xfId="0" applyFont="1" applyBorder="1" applyAlignment="1">
      <alignment horizontal="left"/>
    </xf>
    <xf numFmtId="2" fontId="16" fillId="12" borderId="3" xfId="0" applyNumberFormat="1" applyFont="1" applyFill="1" applyBorder="1" applyAlignment="1">
      <alignment horizontal="center"/>
    </xf>
    <xf numFmtId="10" fontId="3" fillId="9" borderId="14" xfId="0" applyNumberFormat="1" applyFont="1" applyFill="1" applyBorder="1" applyAlignment="1">
      <alignment horizontal="left" vertical="center"/>
    </xf>
    <xf numFmtId="164" fontId="5" fillId="0" borderId="0" xfId="2" applyNumberFormat="1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164" fontId="17" fillId="0" borderId="21" xfId="2" applyNumberFormat="1" applyFont="1" applyFill="1" applyBorder="1" applyAlignment="1" applyProtection="1">
      <alignment horizontal="left" vertical="center" wrapText="1"/>
    </xf>
    <xf numFmtId="164" fontId="3" fillId="0" borderId="22" xfId="2" applyNumberFormat="1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right" vertical="center"/>
    </xf>
    <xf numFmtId="0" fontId="12" fillId="4" borderId="24" xfId="0" applyFont="1" applyFill="1" applyBorder="1" applyAlignment="1">
      <alignment horizontal="left" vertical="center"/>
    </xf>
    <xf numFmtId="0" fontId="11" fillId="8" borderId="2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14" fontId="3" fillId="0" borderId="24" xfId="0" applyNumberFormat="1" applyFont="1" applyFill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horizontal="center" vertical="center" wrapText="1"/>
    </xf>
    <xf numFmtId="14" fontId="3" fillId="9" borderId="24" xfId="0" applyNumberFormat="1" applyFont="1" applyFill="1" applyBorder="1" applyAlignment="1">
      <alignment horizontal="center" vertical="center" wrapText="1"/>
    </xf>
    <xf numFmtId="0" fontId="2" fillId="15" borderId="24" xfId="0" applyFont="1" applyFill="1" applyBorder="1" applyAlignment="1">
      <alignment horizontal="center" wrapText="1"/>
    </xf>
    <xf numFmtId="49" fontId="3" fillId="15" borderId="24" xfId="0" applyNumberFormat="1" applyFont="1" applyFill="1" applyBorder="1" applyAlignment="1">
      <alignment horizontal="center" vertical="center"/>
    </xf>
    <xf numFmtId="0" fontId="3" fillId="15" borderId="24" xfId="0" applyFont="1" applyFill="1" applyBorder="1" applyAlignment="1">
      <alignment horizontal="left" vertical="center" wrapText="1"/>
    </xf>
    <xf numFmtId="0" fontId="5" fillId="15" borderId="24" xfId="0" applyFont="1" applyFill="1" applyBorder="1" applyAlignment="1">
      <alignment horizontal="center" vertical="center"/>
    </xf>
    <xf numFmtId="166" fontId="3" fillId="16" borderId="24" xfId="0" applyNumberFormat="1" applyFont="1" applyFill="1" applyBorder="1" applyAlignment="1">
      <alignment horizontal="center" vertical="center"/>
    </xf>
    <xf numFmtId="0" fontId="5" fillId="16" borderId="24" xfId="0" applyFont="1" applyFill="1" applyBorder="1" applyAlignment="1">
      <alignment horizontal="center" vertical="center" wrapText="1"/>
    </xf>
    <xf numFmtId="167" fontId="5" fillId="16" borderId="24" xfId="0" applyNumberFormat="1" applyFont="1" applyFill="1" applyBorder="1" applyAlignment="1">
      <alignment horizontal="center" vertical="center" wrapText="1"/>
    </xf>
    <xf numFmtId="0" fontId="3" fillId="16" borderId="24" xfId="0" applyFont="1" applyFill="1" applyBorder="1" applyAlignment="1">
      <alignment horizontal="center" vertical="center" wrapText="1"/>
    </xf>
    <xf numFmtId="167" fontId="3" fillId="16" borderId="24" xfId="0" applyNumberFormat="1" applyFont="1" applyFill="1" applyBorder="1" applyAlignment="1">
      <alignment horizontal="center" vertical="center"/>
    </xf>
    <xf numFmtId="2" fontId="5" fillId="16" borderId="24" xfId="0" applyNumberFormat="1" applyFont="1" applyFill="1" applyBorder="1" applyAlignment="1">
      <alignment horizontal="center" vertical="center" wrapText="1"/>
    </xf>
    <xf numFmtId="164" fontId="5" fillId="9" borderId="24" xfId="2" applyNumberFormat="1" applyFont="1" applyFill="1" applyBorder="1" applyAlignment="1" applyProtection="1">
      <alignment horizontal="center" vertical="center" wrapText="1"/>
    </xf>
    <xf numFmtId="168" fontId="5" fillId="0" borderId="24" xfId="0" applyNumberFormat="1" applyFont="1" applyFill="1" applyBorder="1" applyAlignment="1">
      <alignment horizontal="center" vertical="center" wrapText="1"/>
    </xf>
    <xf numFmtId="167" fontId="5" fillId="9" borderId="24" xfId="0" applyNumberFormat="1" applyFont="1" applyFill="1" applyBorder="1" applyAlignment="1">
      <alignment horizontal="center" vertical="center" wrapText="1"/>
    </xf>
    <xf numFmtId="2" fontId="5" fillId="9" borderId="24" xfId="0" applyNumberFormat="1" applyFont="1" applyFill="1" applyBorder="1" applyAlignment="1">
      <alignment horizontal="center" vertical="center" wrapText="1"/>
    </xf>
    <xf numFmtId="10" fontId="5" fillId="9" borderId="24" xfId="3" applyNumberFormat="1" applyFont="1" applyFill="1" applyBorder="1" applyAlignment="1" applyProtection="1">
      <alignment horizontal="center" vertical="center" wrapText="1"/>
    </xf>
    <xf numFmtId="9" fontId="5" fillId="9" borderId="24" xfId="3" applyFont="1" applyFill="1" applyBorder="1" applyAlignment="1" applyProtection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9" borderId="24" xfId="0" applyFont="1" applyFill="1" applyBorder="1" applyAlignment="1">
      <alignment horizontal="center" vertical="center" wrapText="1"/>
    </xf>
    <xf numFmtId="169" fontId="5" fillId="9" borderId="24" xfId="0" applyNumberFormat="1" applyFont="1" applyFill="1" applyBorder="1" applyAlignment="1">
      <alignment horizontal="center" vertical="center" wrapText="1"/>
    </xf>
    <xf numFmtId="2" fontId="3" fillId="11" borderId="24" xfId="0" applyNumberFormat="1" applyFont="1" applyFill="1" applyBorder="1" applyAlignment="1">
      <alignment horizontal="center" vertical="center"/>
    </xf>
    <xf numFmtId="164" fontId="3" fillId="16" borderId="24" xfId="2" applyNumberFormat="1" applyFont="1" applyFill="1" applyBorder="1" applyAlignment="1" applyProtection="1">
      <alignment horizontal="center" vertical="center" wrapText="1"/>
    </xf>
    <xf numFmtId="164" fontId="3" fillId="16" borderId="29" xfId="2" applyNumberFormat="1" applyFont="1" applyFill="1" applyBorder="1" applyAlignment="1" applyProtection="1">
      <alignment horizontal="center" vertical="center" wrapText="1"/>
    </xf>
    <xf numFmtId="164" fontId="3" fillId="16" borderId="31" xfId="2" applyNumberFormat="1" applyFont="1" applyFill="1" applyBorder="1" applyAlignment="1" applyProtection="1">
      <alignment horizontal="center" vertical="center" wrapText="1"/>
    </xf>
    <xf numFmtId="164" fontId="3" fillId="16" borderId="34" xfId="2" applyNumberFormat="1" applyFont="1" applyFill="1" applyBorder="1" applyAlignment="1" applyProtection="1">
      <alignment horizontal="center" vertical="center" wrapText="1"/>
    </xf>
    <xf numFmtId="164" fontId="3" fillId="16" borderId="35" xfId="2" applyNumberFormat="1" applyFont="1" applyFill="1" applyBorder="1" applyAlignment="1" applyProtection="1">
      <alignment horizontal="center" vertical="center" wrapText="1"/>
    </xf>
    <xf numFmtId="164" fontId="3" fillId="16" borderId="36" xfId="2" applyNumberFormat="1" applyFont="1" applyFill="1" applyBorder="1" applyAlignment="1" applyProtection="1">
      <alignment horizontal="center" vertical="center" wrapText="1"/>
    </xf>
    <xf numFmtId="164" fontId="3" fillId="16" borderId="37" xfId="2" applyNumberFormat="1" applyFont="1" applyFill="1" applyBorder="1" applyAlignment="1" applyProtection="1">
      <alignment horizontal="center" vertical="center" wrapText="1"/>
    </xf>
    <xf numFmtId="164" fontId="3" fillId="16" borderId="27" xfId="2" applyNumberFormat="1" applyFont="1" applyFill="1" applyBorder="1" applyAlignment="1" applyProtection="1">
      <alignment horizontal="center" vertical="center" wrapText="1"/>
    </xf>
    <xf numFmtId="164" fontId="3" fillId="16" borderId="28" xfId="2" applyNumberFormat="1" applyFont="1" applyFill="1" applyBorder="1" applyAlignment="1" applyProtection="1">
      <alignment horizontal="center" vertical="center" wrapText="1"/>
    </xf>
    <xf numFmtId="164" fontId="3" fillId="16" borderId="30" xfId="2" applyNumberFormat="1" applyFont="1" applyFill="1" applyBorder="1" applyAlignment="1" applyProtection="1">
      <alignment horizontal="center" vertical="center" wrapText="1"/>
    </xf>
    <xf numFmtId="9" fontId="3" fillId="16" borderId="32" xfId="3" applyFont="1" applyFill="1" applyBorder="1" applyAlignment="1" applyProtection="1">
      <alignment horizontal="center" vertical="center" wrapText="1"/>
    </xf>
    <xf numFmtId="9" fontId="3" fillId="16" borderId="33" xfId="3" applyFont="1" applyFill="1" applyBorder="1" applyAlignment="1" applyProtection="1">
      <alignment horizontal="center" vertical="center" wrapText="1"/>
    </xf>
    <xf numFmtId="9" fontId="3" fillId="16" borderId="34" xfId="3" applyFont="1" applyFill="1" applyBorder="1" applyAlignment="1" applyProtection="1">
      <alignment horizontal="center" vertical="center" wrapText="1"/>
    </xf>
    <xf numFmtId="0" fontId="3" fillId="16" borderId="38" xfId="0" applyFont="1" applyFill="1" applyBorder="1" applyAlignment="1">
      <alignment horizontal="right" vertical="center" wrapText="1"/>
    </xf>
    <xf numFmtId="10" fontId="3" fillId="16" borderId="39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vertical="center"/>
    </xf>
    <xf numFmtId="0" fontId="10" fillId="2" borderId="24" xfId="0" applyFont="1" applyFill="1" applyBorder="1" applyAlignment="1">
      <alignment vertical="center"/>
    </xf>
    <xf numFmtId="0" fontId="5" fillId="10" borderId="24" xfId="0" applyFont="1" applyFill="1" applyBorder="1" applyAlignment="1">
      <alignment horizontal="center" vertical="center" wrapText="1"/>
    </xf>
    <xf numFmtId="167" fontId="5" fillId="0" borderId="24" xfId="0" applyNumberFormat="1" applyFont="1" applyFill="1" applyBorder="1" applyAlignment="1">
      <alignment horizontal="center" vertical="center" wrapText="1"/>
    </xf>
    <xf numFmtId="0" fontId="0" fillId="17" borderId="0" xfId="0" applyFill="1"/>
    <xf numFmtId="49" fontId="18" fillId="17" borderId="0" xfId="0" applyNumberFormat="1" applyFont="1" applyFill="1"/>
    <xf numFmtId="0" fontId="18" fillId="17" borderId="0" xfId="0" applyFont="1" applyFill="1"/>
    <xf numFmtId="167" fontId="18" fillId="17" borderId="0" xfId="0" applyNumberFormat="1" applyFont="1" applyFill="1"/>
    <xf numFmtId="49" fontId="18" fillId="18" borderId="40" xfId="0" applyNumberFormat="1" applyFont="1" applyFill="1" applyBorder="1"/>
    <xf numFmtId="0" fontId="18" fillId="18" borderId="41" xfId="0" applyFont="1" applyFill="1" applyBorder="1"/>
    <xf numFmtId="167" fontId="18" fillId="18" borderId="41" xfId="0" applyNumberFormat="1" applyFont="1" applyFill="1" applyBorder="1"/>
    <xf numFmtId="49" fontId="18" fillId="19" borderId="43" xfId="0" applyNumberFormat="1" applyFont="1" applyFill="1" applyBorder="1"/>
    <xf numFmtId="0" fontId="19" fillId="19" borderId="0" xfId="0" applyFont="1" applyFill="1" applyBorder="1" applyAlignment="1"/>
    <xf numFmtId="0" fontId="18" fillId="18" borderId="0" xfId="0" applyFont="1" applyFill="1" applyBorder="1"/>
    <xf numFmtId="0" fontId="18" fillId="18" borderId="44" xfId="0" applyFont="1" applyFill="1" applyBorder="1"/>
    <xf numFmtId="0" fontId="19" fillId="19" borderId="0" xfId="0" applyFont="1" applyFill="1" applyBorder="1"/>
    <xf numFmtId="49" fontId="19" fillId="20" borderId="43" xfId="0" applyNumberFormat="1" applyFont="1" applyFill="1" applyBorder="1" applyAlignment="1">
      <alignment vertical="center"/>
    </xf>
    <xf numFmtId="0" fontId="18" fillId="19" borderId="46" xfId="0" applyFont="1" applyFill="1" applyBorder="1" applyAlignment="1">
      <alignment horizontal="left"/>
    </xf>
    <xf numFmtId="49" fontId="22" fillId="20" borderId="44" xfId="0" applyNumberFormat="1" applyFont="1" applyFill="1" applyBorder="1" applyAlignment="1">
      <alignment vertical="center"/>
    </xf>
    <xf numFmtId="0" fontId="18" fillId="19" borderId="49" xfId="0" applyFont="1" applyFill="1" applyBorder="1" applyAlignment="1">
      <alignment horizontal="left"/>
    </xf>
    <xf numFmtId="16" fontId="18" fillId="21" borderId="0" xfId="0" applyNumberFormat="1" applyFont="1" applyFill="1" applyBorder="1" applyAlignment="1">
      <alignment horizontal="center"/>
    </xf>
    <xf numFmtId="16" fontId="18" fillId="21" borderId="46" xfId="0" applyNumberFormat="1" applyFont="1" applyFill="1" applyBorder="1" applyAlignment="1">
      <alignment horizontal="center"/>
    </xf>
    <xf numFmtId="16" fontId="19" fillId="19" borderId="44" xfId="0" applyNumberFormat="1" applyFont="1" applyFill="1" applyBorder="1" applyAlignment="1">
      <alignment horizontal="left"/>
    </xf>
    <xf numFmtId="0" fontId="18" fillId="17" borderId="0" xfId="0" applyFont="1" applyFill="1" applyBorder="1"/>
    <xf numFmtId="0" fontId="23" fillId="19" borderId="48" xfId="0" applyFont="1" applyFill="1" applyBorder="1" applyAlignment="1">
      <alignment horizontal="left"/>
    </xf>
    <xf numFmtId="10" fontId="18" fillId="22" borderId="48" xfId="0" applyNumberFormat="1" applyFont="1" applyFill="1" applyBorder="1" applyAlignment="1">
      <alignment horizontal="center"/>
    </xf>
    <xf numFmtId="10" fontId="19" fillId="18" borderId="44" xfId="0" applyNumberFormat="1" applyFont="1" applyFill="1" applyBorder="1" applyAlignment="1">
      <alignment horizontal="left"/>
    </xf>
    <xf numFmtId="0" fontId="24" fillId="19" borderId="48" xfId="0" applyFont="1" applyFill="1" applyBorder="1" applyAlignment="1">
      <alignment horizontal="left"/>
    </xf>
    <xf numFmtId="10" fontId="18" fillId="22" borderId="46" xfId="0" applyNumberFormat="1" applyFont="1" applyFill="1" applyBorder="1" applyAlignment="1">
      <alignment horizontal="center"/>
    </xf>
    <xf numFmtId="10" fontId="18" fillId="22" borderId="51" xfId="0" applyNumberFormat="1" applyFont="1" applyFill="1" applyBorder="1" applyAlignment="1">
      <alignment horizontal="center"/>
    </xf>
    <xf numFmtId="49" fontId="18" fillId="20" borderId="52" xfId="0" applyNumberFormat="1" applyFont="1" applyFill="1" applyBorder="1" applyAlignment="1">
      <alignment horizontal="center" vertical="center" wrapText="1"/>
    </xf>
    <xf numFmtId="170" fontId="6" fillId="22" borderId="53" xfId="1" applyNumberFormat="1" applyFont="1" applyFill="1" applyBorder="1" applyAlignment="1">
      <alignment horizontal="center"/>
    </xf>
    <xf numFmtId="170" fontId="6" fillId="22" borderId="54" xfId="1" applyNumberFormat="1" applyFont="1" applyFill="1" applyBorder="1" applyAlignment="1">
      <alignment horizontal="center"/>
    </xf>
    <xf numFmtId="0" fontId="25" fillId="17" borderId="0" xfId="0" applyFont="1" applyFill="1"/>
    <xf numFmtId="49" fontId="19" fillId="23" borderId="55" xfId="0" applyNumberFormat="1" applyFont="1" applyFill="1" applyBorder="1" applyAlignment="1">
      <alignment horizontal="center" vertical="center" wrapText="1"/>
    </xf>
    <xf numFmtId="0" fontId="19" fillId="23" borderId="56" xfId="0" applyFont="1" applyFill="1" applyBorder="1" applyAlignment="1">
      <alignment vertical="center"/>
    </xf>
    <xf numFmtId="167" fontId="19" fillId="23" borderId="57" xfId="0" applyNumberFormat="1" applyFont="1" applyFill="1" applyBorder="1" applyAlignment="1">
      <alignment horizontal="center" vertical="center" wrapText="1"/>
    </xf>
    <xf numFmtId="0" fontId="19" fillId="17" borderId="0" xfId="0" applyFont="1" applyFill="1"/>
    <xf numFmtId="49" fontId="18" fillId="20" borderId="59" xfId="0" applyNumberFormat="1" applyFont="1" applyFill="1" applyBorder="1" applyAlignment="1">
      <alignment horizontal="center" vertical="center" wrapText="1"/>
    </xf>
    <xf numFmtId="170" fontId="6" fillId="22" borderId="62" xfId="1" applyNumberFormat="1" applyFont="1" applyFill="1" applyBorder="1" applyAlignment="1">
      <alignment horizontal="center"/>
    </xf>
    <xf numFmtId="170" fontId="6" fillId="22" borderId="26" xfId="1" applyNumberFormat="1" applyFont="1" applyFill="1" applyBorder="1" applyAlignment="1">
      <alignment horizontal="center"/>
    </xf>
    <xf numFmtId="0" fontId="19" fillId="23" borderId="56" xfId="4" applyFont="1" applyFill="1" applyBorder="1" applyAlignment="1">
      <alignment vertical="center" wrapText="1"/>
    </xf>
    <xf numFmtId="167" fontId="19" fillId="23" borderId="57" xfId="0" applyNumberFormat="1" applyFont="1" applyFill="1" applyBorder="1" applyAlignment="1">
      <alignment horizontal="center" vertical="center"/>
    </xf>
    <xf numFmtId="49" fontId="18" fillId="18" borderId="43" xfId="0" applyNumberFormat="1" applyFont="1" applyFill="1" applyBorder="1"/>
    <xf numFmtId="0" fontId="19" fillId="20" borderId="63" xfId="0" applyFont="1" applyFill="1" applyBorder="1"/>
    <xf numFmtId="49" fontId="18" fillId="18" borderId="65" xfId="0" applyNumberFormat="1" applyFont="1" applyFill="1" applyBorder="1"/>
    <xf numFmtId="0" fontId="18" fillId="18" borderId="66" xfId="0" applyFont="1" applyFill="1" applyBorder="1"/>
    <xf numFmtId="167" fontId="18" fillId="18" borderId="66" xfId="0" applyNumberFormat="1" applyFont="1" applyFill="1" applyBorder="1"/>
    <xf numFmtId="0" fontId="18" fillId="18" borderId="67" xfId="0" applyFont="1" applyFill="1" applyBorder="1"/>
    <xf numFmtId="10" fontId="19" fillId="17" borderId="0" xfId="0" applyNumberFormat="1" applyFont="1" applyFill="1"/>
    <xf numFmtId="49" fontId="19" fillId="20" borderId="70" xfId="0" applyNumberFormat="1" applyFont="1" applyFill="1" applyBorder="1" applyAlignment="1">
      <alignment horizontal="center" vertical="center" wrapText="1"/>
    </xf>
    <xf numFmtId="0" fontId="19" fillId="20" borderId="71" xfId="0" applyFont="1" applyFill="1" applyBorder="1" applyAlignment="1">
      <alignment vertical="center" wrapText="1"/>
    </xf>
    <xf numFmtId="167" fontId="19" fillId="20" borderId="71" xfId="0" applyNumberFormat="1" applyFont="1" applyFill="1" applyBorder="1" applyAlignment="1">
      <alignment horizontal="center" vertical="center" wrapText="1"/>
    </xf>
    <xf numFmtId="10" fontId="18" fillId="25" borderId="25" xfId="0" applyNumberFormat="1" applyFont="1" applyFill="1" applyBorder="1" applyAlignment="1">
      <alignment horizontal="center"/>
    </xf>
    <xf numFmtId="10" fontId="25" fillId="26" borderId="0" xfId="3" applyNumberFormat="1" applyFont="1" applyFill="1" applyBorder="1" applyAlignment="1">
      <alignment horizontal="center" vertical="center" wrapText="1"/>
    </xf>
    <xf numFmtId="0" fontId="0" fillId="0" borderId="43" xfId="0" applyBorder="1"/>
    <xf numFmtId="0" fontId="0" fillId="0" borderId="44" xfId="0" applyBorder="1"/>
    <xf numFmtId="164" fontId="3" fillId="12" borderId="74" xfId="2" applyNumberFormat="1" applyFont="1" applyFill="1" applyBorder="1" applyAlignment="1" applyProtection="1">
      <alignment horizontal="center" vertical="center" wrapText="1"/>
    </xf>
    <xf numFmtId="49" fontId="19" fillId="20" borderId="0" xfId="0" applyNumberFormat="1" applyFont="1" applyFill="1" applyBorder="1" applyAlignment="1">
      <alignment vertical="center"/>
    </xf>
    <xf numFmtId="16" fontId="18" fillId="21" borderId="48" xfId="0" applyNumberFormat="1" applyFont="1" applyFill="1" applyBorder="1" applyAlignment="1">
      <alignment horizontal="center"/>
    </xf>
    <xf numFmtId="0" fontId="18" fillId="19" borderId="48" xfId="0" applyFont="1" applyFill="1" applyBorder="1" applyAlignment="1">
      <alignment horizontal="left"/>
    </xf>
    <xf numFmtId="10" fontId="18" fillId="22" borderId="49" xfId="0" applyNumberFormat="1" applyFont="1" applyFill="1" applyBorder="1" applyAlignment="1">
      <alignment horizontal="center"/>
    </xf>
    <xf numFmtId="49" fontId="19" fillId="24" borderId="50" xfId="0" applyNumberFormat="1" applyFont="1" applyFill="1" applyBorder="1" applyAlignment="1">
      <alignment vertical="center"/>
    </xf>
    <xf numFmtId="8" fontId="3" fillId="11" borderId="24" xfId="0" applyNumberFormat="1" applyFont="1" applyFill="1" applyBorder="1" applyAlignment="1">
      <alignment horizontal="center" vertical="center"/>
    </xf>
    <xf numFmtId="8" fontId="5" fillId="9" borderId="8" xfId="0" applyNumberFormat="1" applyFont="1" applyFill="1" applyBorder="1" applyAlignment="1">
      <alignment horizontal="center" vertical="center" wrapText="1"/>
    </xf>
    <xf numFmtId="8" fontId="5" fillId="9" borderId="12" xfId="0" applyNumberFormat="1" applyFont="1" applyFill="1" applyBorder="1" applyAlignment="1">
      <alignment horizontal="center" vertical="center" wrapText="1"/>
    </xf>
    <xf numFmtId="8" fontId="3" fillId="9" borderId="17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16" borderId="2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horizontal="center" vertical="center"/>
    </xf>
    <xf numFmtId="0" fontId="3" fillId="18" borderId="24" xfId="0" applyFont="1" applyFill="1" applyBorder="1" applyAlignment="1" applyProtection="1">
      <alignment horizontal="center" vertical="justify"/>
      <protection hidden="1"/>
    </xf>
    <xf numFmtId="0" fontId="3" fillId="28" borderId="24" xfId="0" applyFont="1" applyFill="1" applyBorder="1" applyAlignment="1" applyProtection="1">
      <alignment wrapText="1"/>
      <protection hidden="1"/>
    </xf>
    <xf numFmtId="0" fontId="5" fillId="28" borderId="24" xfId="0" applyFont="1" applyFill="1" applyBorder="1" applyAlignment="1" applyProtection="1">
      <alignment horizontal="center"/>
      <protection hidden="1"/>
    </xf>
    <xf numFmtId="0" fontId="3" fillId="28" borderId="24" xfId="0" applyFont="1" applyFill="1" applyBorder="1" applyAlignment="1" applyProtection="1">
      <alignment horizontal="center" vertical="justify"/>
      <protection hidden="1"/>
    </xf>
    <xf numFmtId="0" fontId="5" fillId="0" borderId="24" xfId="0" applyFont="1" applyFill="1" applyBorder="1" applyAlignment="1">
      <alignment horizontal="center" vertical="center" wrapText="1"/>
    </xf>
    <xf numFmtId="16" fontId="19" fillId="27" borderId="50" xfId="0" applyNumberFormat="1" applyFont="1" applyFill="1" applyBorder="1" applyAlignment="1" applyProtection="1">
      <alignment horizontal="right"/>
      <protection locked="0"/>
    </xf>
    <xf numFmtId="16" fontId="19" fillId="19" borderId="27" xfId="0" applyNumberFormat="1" applyFont="1" applyFill="1" applyBorder="1" applyAlignment="1" applyProtection="1">
      <alignment horizontal="right"/>
      <protection locked="0"/>
    </xf>
    <xf numFmtId="16" fontId="19" fillId="19" borderId="45" xfId="0" applyNumberFormat="1" applyFont="1" applyFill="1" applyBorder="1" applyAlignment="1" applyProtection="1">
      <alignment horizontal="right"/>
      <protection locked="0"/>
    </xf>
    <xf numFmtId="16" fontId="19" fillId="19" borderId="77" xfId="0" applyNumberFormat="1" applyFont="1" applyFill="1" applyBorder="1" applyAlignment="1">
      <alignment horizontal="center" wrapText="1"/>
    </xf>
    <xf numFmtId="16" fontId="19" fillId="19" borderId="26" xfId="0" applyNumberFormat="1" applyFont="1" applyFill="1" applyBorder="1" applyAlignment="1">
      <alignment horizontal="center" wrapText="1"/>
    </xf>
    <xf numFmtId="16" fontId="19" fillId="19" borderId="78" xfId="0" applyNumberFormat="1" applyFont="1" applyFill="1" applyBorder="1" applyAlignment="1">
      <alignment horizontal="center" wrapText="1"/>
    </xf>
    <xf numFmtId="16" fontId="18" fillId="19" borderId="79" xfId="0" applyNumberFormat="1" applyFont="1" applyFill="1" applyBorder="1" applyAlignment="1" applyProtection="1">
      <alignment horizontal="center"/>
      <protection locked="0"/>
    </xf>
    <xf numFmtId="16" fontId="18" fillId="19" borderId="50" xfId="0" applyNumberFormat="1" applyFont="1" applyFill="1" applyBorder="1" applyAlignment="1" applyProtection="1">
      <alignment horizontal="center"/>
      <protection locked="0"/>
    </xf>
    <xf numFmtId="16" fontId="18" fillId="19" borderId="76" xfId="0" applyNumberFormat="1" applyFont="1" applyFill="1" applyBorder="1" applyAlignment="1" applyProtection="1">
      <alignment horizontal="center"/>
      <protection locked="0"/>
    </xf>
    <xf numFmtId="10" fontId="18" fillId="21" borderId="48" xfId="0" applyNumberFormat="1" applyFont="1" applyFill="1" applyBorder="1" applyAlignment="1">
      <alignment horizontal="center" vertical="center"/>
    </xf>
    <xf numFmtId="10" fontId="18" fillId="19" borderId="80" xfId="0" applyNumberFormat="1" applyFont="1" applyFill="1" applyBorder="1" applyAlignment="1" applyProtection="1">
      <alignment horizontal="center" vertical="center"/>
      <protection locked="0"/>
    </xf>
    <xf numFmtId="10" fontId="18" fillId="19" borderId="49" xfId="0" applyNumberFormat="1" applyFont="1" applyFill="1" applyBorder="1" applyAlignment="1" applyProtection="1">
      <alignment horizontal="center" vertical="center"/>
      <protection locked="0"/>
    </xf>
    <xf numFmtId="10" fontId="18" fillId="19" borderId="81" xfId="0" applyNumberFormat="1" applyFont="1" applyFill="1" applyBorder="1" applyAlignment="1" applyProtection="1">
      <alignment horizontal="center" vertical="center"/>
      <protection locked="0"/>
    </xf>
    <xf numFmtId="0" fontId="18" fillId="20" borderId="60" xfId="4" applyFont="1" applyFill="1" applyBorder="1" applyAlignment="1" applyProtection="1">
      <alignment vertical="center" wrapText="1"/>
      <protection locked="0"/>
    </xf>
    <xf numFmtId="167" fontId="18" fillId="20" borderId="61" xfId="0" applyNumberFormat="1" applyFont="1" applyFill="1" applyBorder="1" applyAlignment="1" applyProtection="1">
      <alignment horizontal="center" vertical="center" wrapText="1"/>
      <protection locked="0"/>
    </xf>
    <xf numFmtId="10" fontId="25" fillId="18" borderId="58" xfId="0" applyNumberFormat="1" applyFont="1" applyFill="1" applyBorder="1" applyAlignment="1" applyProtection="1">
      <alignment horizontal="center"/>
      <protection locked="0"/>
    </xf>
    <xf numFmtId="10" fontId="25" fillId="18" borderId="46" xfId="0" applyNumberFormat="1" applyFont="1" applyFill="1" applyBorder="1" applyAlignment="1" applyProtection="1">
      <alignment horizontal="center"/>
      <protection locked="0"/>
    </xf>
    <xf numFmtId="10" fontId="25" fillId="18" borderId="47" xfId="0" applyNumberFormat="1" applyFont="1" applyFill="1" applyBorder="1" applyAlignment="1" applyProtection="1">
      <alignment horizontal="center"/>
      <protection locked="0"/>
    </xf>
    <xf numFmtId="0" fontId="25" fillId="18" borderId="47" xfId="0" applyNumberFormat="1" applyFont="1" applyFill="1" applyBorder="1" applyAlignment="1" applyProtection="1">
      <alignment horizontal="center"/>
      <protection locked="0"/>
    </xf>
    <xf numFmtId="167" fontId="18" fillId="20" borderId="61" xfId="0" applyNumberFormat="1" applyFont="1" applyFill="1" applyBorder="1" applyAlignment="1" applyProtection="1">
      <alignment horizontal="center" vertical="center"/>
      <protection locked="0"/>
    </xf>
    <xf numFmtId="0" fontId="18" fillId="20" borderId="60" xfId="0" applyFont="1" applyFill="1" applyBorder="1" applyAlignment="1" applyProtection="1">
      <alignment vertical="center"/>
      <protection locked="0"/>
    </xf>
    <xf numFmtId="167" fontId="19" fillId="20" borderId="64" xfId="0" applyNumberFormat="1" applyFont="1" applyFill="1" applyBorder="1" applyAlignment="1" applyProtection="1">
      <alignment horizontal="center"/>
      <protection locked="0"/>
    </xf>
    <xf numFmtId="14" fontId="18" fillId="18" borderId="44" xfId="0" applyNumberFormat="1" applyFont="1" applyFill="1" applyBorder="1"/>
    <xf numFmtId="167" fontId="19" fillId="20" borderId="82" xfId="0" applyNumberFormat="1" applyFont="1" applyFill="1" applyBorder="1" applyAlignment="1">
      <alignment horizontal="center" vertical="center" wrapText="1"/>
    </xf>
    <xf numFmtId="9" fontId="18" fillId="20" borderId="83" xfId="3" applyFont="1" applyFill="1" applyBorder="1" applyAlignment="1">
      <alignment horizontal="center" vertical="center" wrapText="1"/>
    </xf>
    <xf numFmtId="9" fontId="19" fillId="23" borderId="84" xfId="3" applyFont="1" applyFill="1" applyBorder="1" applyAlignment="1">
      <alignment horizontal="center" vertical="center" wrapText="1"/>
    </xf>
    <xf numFmtId="9" fontId="18" fillId="20" borderId="85" xfId="3" applyFont="1" applyFill="1" applyBorder="1" applyAlignment="1">
      <alignment horizontal="center" vertical="center" wrapText="1"/>
    </xf>
    <xf numFmtId="9" fontId="18" fillId="20" borderId="85" xfId="3" applyFont="1" applyFill="1" applyBorder="1" applyAlignment="1">
      <alignment horizontal="center" vertical="center"/>
    </xf>
    <xf numFmtId="9" fontId="19" fillId="23" borderId="84" xfId="3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49" fontId="11" fillId="3" borderId="24" xfId="0" applyNumberFormat="1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/>
    </xf>
    <xf numFmtId="0" fontId="11" fillId="5" borderId="24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164" fontId="3" fillId="0" borderId="24" xfId="2" applyNumberFormat="1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0" fontId="3" fillId="16" borderId="32" xfId="0" applyFont="1" applyFill="1" applyBorder="1" applyAlignment="1">
      <alignment horizontal="center" vertical="center" wrapText="1"/>
    </xf>
    <xf numFmtId="0" fontId="3" fillId="16" borderId="3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left" vertical="center"/>
    </xf>
    <xf numFmtId="170" fontId="3" fillId="0" borderId="7" xfId="0" applyNumberFormat="1" applyFont="1" applyFill="1" applyBorder="1" applyAlignment="1">
      <alignment horizontal="left" vertical="center"/>
    </xf>
    <xf numFmtId="0" fontId="3" fillId="12" borderId="68" xfId="0" applyFont="1" applyFill="1" applyBorder="1" applyAlignment="1">
      <alignment horizontal="center" vertical="center" textRotation="90"/>
    </xf>
    <xf numFmtId="0" fontId="3" fillId="12" borderId="75" xfId="0" applyFont="1" applyFill="1" applyBorder="1" applyAlignment="1">
      <alignment horizontal="center" vertical="center" textRotation="90"/>
    </xf>
    <xf numFmtId="0" fontId="3" fillId="12" borderId="69" xfId="0" applyFont="1" applyFill="1" applyBorder="1" applyAlignment="1">
      <alignment horizontal="center" vertical="center" textRotation="90"/>
    </xf>
    <xf numFmtId="0" fontId="3" fillId="16" borderId="27" xfId="0" applyFont="1" applyFill="1" applyBorder="1" applyAlignment="1">
      <alignment horizontal="center" vertical="center" wrapText="1"/>
    </xf>
    <xf numFmtId="0" fontId="3" fillId="16" borderId="28" xfId="0" applyFont="1" applyFill="1" applyBorder="1" applyAlignment="1">
      <alignment horizontal="center" vertical="center" wrapText="1"/>
    </xf>
    <xf numFmtId="0" fontId="3" fillId="16" borderId="30" xfId="0" applyFont="1" applyFill="1" applyBorder="1" applyAlignment="1">
      <alignment horizontal="center" vertical="center" wrapText="1"/>
    </xf>
    <xf numFmtId="0" fontId="3" fillId="16" borderId="24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>
      <alignment horizontal="center" vertical="center" textRotation="90"/>
    </xf>
    <xf numFmtId="170" fontId="15" fillId="0" borderId="15" xfId="0" applyNumberFormat="1" applyFont="1" applyFill="1" applyBorder="1" applyAlignment="1">
      <alignment horizontal="left" vertical="center"/>
    </xf>
    <xf numFmtId="170" fontId="15" fillId="0" borderId="16" xfId="0" applyNumberFormat="1" applyFont="1" applyFill="1" applyBorder="1" applyAlignment="1">
      <alignment horizontal="left" vertical="center"/>
    </xf>
    <xf numFmtId="170" fontId="3" fillId="0" borderId="19" xfId="0" applyNumberFormat="1" applyFont="1" applyFill="1" applyBorder="1" applyAlignment="1">
      <alignment horizontal="left" vertical="center"/>
    </xf>
    <xf numFmtId="170" fontId="17" fillId="0" borderId="15" xfId="0" applyNumberFormat="1" applyFont="1" applyFill="1" applyBorder="1" applyAlignment="1">
      <alignment horizontal="left" vertical="center"/>
    </xf>
    <xf numFmtId="170" fontId="17" fillId="0" borderId="20" xfId="0" applyNumberFormat="1" applyFont="1" applyFill="1" applyBorder="1" applyAlignment="1">
      <alignment horizontal="left" vertical="center"/>
    </xf>
    <xf numFmtId="170" fontId="3" fillId="0" borderId="13" xfId="0" applyNumberFormat="1" applyFont="1" applyFill="1" applyBorder="1" applyAlignment="1">
      <alignment horizontal="left" vertical="center"/>
    </xf>
    <xf numFmtId="170" fontId="3" fillId="0" borderId="18" xfId="0" applyNumberFormat="1" applyFont="1" applyFill="1" applyBorder="1" applyAlignment="1">
      <alignment horizontal="left" vertical="center"/>
    </xf>
    <xf numFmtId="170" fontId="17" fillId="0" borderId="16" xfId="0" applyNumberFormat="1" applyFont="1" applyFill="1" applyBorder="1" applyAlignment="1">
      <alignment horizontal="left" vertical="center"/>
    </xf>
    <xf numFmtId="170" fontId="3" fillId="0" borderId="72" xfId="0" applyNumberFormat="1" applyFont="1" applyFill="1" applyBorder="1" applyAlignment="1">
      <alignment horizontal="left" vertical="center"/>
    </xf>
    <xf numFmtId="170" fontId="3" fillId="0" borderId="73" xfId="0" applyNumberFormat="1" applyFont="1" applyFill="1" applyBorder="1" applyAlignment="1">
      <alignment horizontal="left" vertical="center"/>
    </xf>
    <xf numFmtId="0" fontId="20" fillId="19" borderId="0" xfId="0" applyFont="1" applyFill="1" applyBorder="1" applyAlignment="1">
      <alignment horizontal="left" vertical="center" wrapText="1"/>
    </xf>
    <xf numFmtId="14" fontId="18" fillId="18" borderId="42" xfId="0" applyNumberFormat="1" applyFont="1" applyFill="1" applyBorder="1"/>
    <xf numFmtId="43" fontId="18" fillId="18" borderId="44" xfId="1" applyFont="1" applyFill="1" applyBorder="1"/>
    <xf numFmtId="43" fontId="18" fillId="18" borderId="44" xfId="0" applyNumberFormat="1" applyFont="1" applyFill="1" applyBorder="1"/>
  </cellXfs>
  <cellStyles count="5">
    <cellStyle name="Moeda" xfId="2" builtinId="4"/>
    <cellStyle name="Normal" xfId="0" builtinId="0"/>
    <cellStyle name="Normal_Plan1" xfId="4"/>
    <cellStyle name="Porcentagem" xfId="3" builtinId="5"/>
    <cellStyle name="Separador de milhares" xfId="1" builtinId="3"/>
  </cellStyles>
  <dxfs count="2">
    <dxf>
      <fill>
        <patternFill>
          <bgColor theme="3" tint="0.59996337778862885"/>
        </patternFill>
      </fill>
    </dxf>
    <dxf>
      <font>
        <condense val="0"/>
        <extend val="0"/>
        <color indexed="15"/>
      </font>
      <fill>
        <patternFill>
          <bgColor indexed="15"/>
        </patternFill>
      </fill>
    </dxf>
  </dxfs>
  <tableStyles count="0" defaultTableStyle="TableStyleMedium9" defaultPivotStyle="PivotStyleLight16"/>
  <colors>
    <mruColors>
      <color rgb="FFB5F96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16047462817147856"/>
          <c:y val="4.66783063497151E-2"/>
          <c:w val="0.57492804024496935"/>
          <c:h val="0.83295102346867189"/>
        </c:manualLayout>
      </c:layout>
      <c:lineChart>
        <c:grouping val="standard"/>
        <c:ser>
          <c:idx val="0"/>
          <c:order val="0"/>
          <c:tx>
            <c:strRef>
              <c:f>CRONOGRAMA!$C$13</c:f>
              <c:strCache>
                <c:ptCount val="1"/>
                <c:pt idx="0">
                  <c:v>PLANEJADO ACUMULADO</c:v>
                </c:pt>
              </c:strCache>
            </c:strRef>
          </c:tx>
          <c:cat>
            <c:numRef>
              <c:f>CRONOGRAMA!$D$12:$H$12</c:f>
              <c:numCache>
                <c:formatCode>dd/mmm</c:formatCode>
                <c:ptCount val="5"/>
                <c:pt idx="0">
                  <c:v>41923</c:v>
                </c:pt>
                <c:pt idx="1">
                  <c:v>41942</c:v>
                </c:pt>
                <c:pt idx="2">
                  <c:v>41962</c:v>
                </c:pt>
                <c:pt idx="3">
                  <c:v>41982</c:v>
                </c:pt>
                <c:pt idx="4">
                  <c:v>42002</c:v>
                </c:pt>
              </c:numCache>
            </c:numRef>
          </c:cat>
          <c:val>
            <c:numRef>
              <c:f>CRONOGRAMA!$D$13:$H$13</c:f>
              <c:numCache>
                <c:formatCode>0.00%</c:formatCode>
                <c:ptCount val="5"/>
                <c:pt idx="0">
                  <c:v>0</c:v>
                </c:pt>
                <c:pt idx="1">
                  <c:v>9.5589862043868559E-2</c:v>
                </c:pt>
                <c:pt idx="2">
                  <c:v>0.3424345560912217</c:v>
                </c:pt>
                <c:pt idx="3">
                  <c:v>0.73809751984799221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CRONOGRAMA!$C$14</c:f>
              <c:strCache>
                <c:ptCount val="1"/>
                <c:pt idx="0">
                  <c:v>EXECUTADO ACUMULADO</c:v>
                </c:pt>
              </c:strCache>
            </c:strRef>
          </c:tx>
          <c:cat>
            <c:numRef>
              <c:f>CRONOGRAMA!$D$12:$H$12</c:f>
              <c:numCache>
                <c:formatCode>dd/mmm</c:formatCode>
                <c:ptCount val="5"/>
                <c:pt idx="0">
                  <c:v>41923</c:v>
                </c:pt>
                <c:pt idx="1">
                  <c:v>41942</c:v>
                </c:pt>
                <c:pt idx="2">
                  <c:v>41962</c:v>
                </c:pt>
                <c:pt idx="3">
                  <c:v>41982</c:v>
                </c:pt>
                <c:pt idx="4">
                  <c:v>42002</c:v>
                </c:pt>
              </c:numCache>
            </c:numRef>
          </c:cat>
          <c:val>
            <c:numRef>
              <c:f>CRONOGRAMA!$D$14:$H$14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marker val="1"/>
        <c:axId val="108048384"/>
        <c:axId val="108049920"/>
      </c:lineChart>
      <c:dateAx>
        <c:axId val="108048384"/>
        <c:scaling>
          <c:orientation val="minMax"/>
        </c:scaling>
        <c:axPos val="b"/>
        <c:numFmt formatCode="dd/mmm" sourceLinked="1"/>
        <c:tickLblPos val="nextTo"/>
        <c:txPr>
          <a:bodyPr/>
          <a:lstStyle/>
          <a:p>
            <a:pPr>
              <a:defRPr sz="700" baseline="0"/>
            </a:pPr>
            <a:endParaRPr lang="pt-BR"/>
          </a:p>
        </c:txPr>
        <c:crossAx val="108049920"/>
        <c:crosses val="autoZero"/>
        <c:auto val="1"/>
        <c:lblOffset val="100"/>
      </c:dateAx>
      <c:valAx>
        <c:axId val="108049920"/>
        <c:scaling>
          <c:orientation val="minMax"/>
        </c:scaling>
        <c:axPos val="l"/>
        <c:majorGridlines/>
        <c:numFmt formatCode="0.00%" sourceLinked="1"/>
        <c:tickLblPos val="nextTo"/>
        <c:crossAx val="1080483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197303</xdr:colOff>
      <xdr:row>0</xdr:row>
      <xdr:rowOff>66675</xdr:rowOff>
    </xdr:from>
    <xdr:to>
      <xdr:col>6</xdr:col>
      <xdr:colOff>1020534</xdr:colOff>
      <xdr:row>3</xdr:row>
      <xdr:rowOff>198401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81482" y="66675"/>
          <a:ext cx="823231" cy="784869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190500</xdr:rowOff>
    </xdr:from>
    <xdr:to>
      <xdr:col>1</xdr:col>
      <xdr:colOff>895350</xdr:colOff>
      <xdr:row>5</xdr:row>
      <xdr:rowOff>95250</xdr:rowOff>
    </xdr:to>
    <xdr:pic>
      <xdr:nvPicPr>
        <xdr:cNvPr id="3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5711" y="394607"/>
          <a:ext cx="733425" cy="721179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13606</xdr:colOff>
      <xdr:row>2</xdr:row>
      <xdr:rowOff>27215</xdr:rowOff>
    </xdr:from>
    <xdr:to>
      <xdr:col>7</xdr:col>
      <xdr:colOff>1347107</xdr:colOff>
      <xdr:row>5</xdr:row>
      <xdr:rowOff>1665514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MIE/24%20-%20DEMANDAS%202014/BELO%20JARDIM/T.R.%20E%20OR&#199;AMENTO/MATRIZ%20DO%20OR&#199;AMENTO%20-%20belo%20jardim%2008-09-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FERÊNCIAS"/>
      <sheetName val="CADASTRAMENTO"/>
      <sheetName val="MEMÓRIA"/>
      <sheetName val="BANCO DE PREÇOS"/>
      <sheetName val="PLANILHA FINAL DESVINCULADA"/>
      <sheetName val="COMPOSIÇÕES USADAS"/>
    </sheetNames>
    <sheetDataSet>
      <sheetData sheetId="0">
        <row r="1">
          <cell r="J1" t="str">
            <v>AA-UNIDADES</v>
          </cell>
        </row>
        <row r="2">
          <cell r="J2" t="str">
            <v>%</v>
          </cell>
        </row>
        <row r="3">
          <cell r="J3" t="str">
            <v>cj</v>
          </cell>
        </row>
        <row r="4">
          <cell r="J4" t="str">
            <v>g</v>
          </cell>
        </row>
        <row r="5">
          <cell r="J5" t="str">
            <v>h</v>
          </cell>
        </row>
        <row r="6">
          <cell r="J6" t="str">
            <v>kg</v>
          </cell>
        </row>
        <row r="7">
          <cell r="J7" t="str">
            <v>L</v>
          </cell>
        </row>
        <row r="8">
          <cell r="J8" t="str">
            <v>m</v>
          </cell>
        </row>
        <row r="9">
          <cell r="J9" t="str">
            <v>m/mês</v>
          </cell>
        </row>
        <row r="10">
          <cell r="J10" t="str">
            <v>m2</v>
          </cell>
        </row>
        <row r="11">
          <cell r="J11" t="str">
            <v>m3</v>
          </cell>
        </row>
        <row r="12">
          <cell r="J12" t="str">
            <v>mês</v>
          </cell>
        </row>
        <row r="13">
          <cell r="J13" t="str">
            <v>mês</v>
          </cell>
        </row>
        <row r="14">
          <cell r="J14" t="str">
            <v>tom</v>
          </cell>
        </row>
        <row r="15">
          <cell r="J15" t="str">
            <v>unid</v>
          </cell>
        </row>
        <row r="16">
          <cell r="J16" t="str">
            <v>unid/mês</v>
          </cell>
        </row>
        <row r="17">
          <cell r="J17" t="str">
            <v>xxx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182"/>
  <sheetViews>
    <sheetView showGridLines="0" tabSelected="1" zoomScale="70" zoomScaleNormal="70" workbookViewId="0">
      <selection activeCell="CH14" sqref="CH14"/>
    </sheetView>
  </sheetViews>
  <sheetFormatPr defaultColWidth="16.140625" defaultRowHeight="15"/>
  <cols>
    <col min="1" max="1" width="26.85546875" bestFit="1" customWidth="1"/>
    <col min="2" max="2" width="11.5703125" bestFit="1" customWidth="1"/>
    <col min="3" max="3" width="89.28515625" customWidth="1"/>
    <col min="4" max="4" width="8.7109375" bestFit="1" customWidth="1"/>
    <col min="5" max="5" width="14.28515625" customWidth="1"/>
    <col min="6" max="6" width="16" bestFit="1" customWidth="1"/>
    <col min="7" max="7" width="18.7109375" customWidth="1"/>
    <col min="8" max="8" width="9.28515625" hidden="1" customWidth="1"/>
    <col min="9" max="9" width="14.5703125" hidden="1" customWidth="1"/>
    <col min="10" max="10" width="9.140625" hidden="1" customWidth="1"/>
    <col min="11" max="11" width="12.140625" hidden="1" customWidth="1"/>
    <col min="12" max="12" width="9.140625" hidden="1" customWidth="1"/>
    <col min="13" max="13" width="12.140625" hidden="1" customWidth="1"/>
    <col min="14" max="14" width="9.140625" hidden="1" customWidth="1"/>
    <col min="15" max="15" width="12.140625" hidden="1" customWidth="1"/>
    <col min="16" max="16" width="9.140625" hidden="1" customWidth="1"/>
    <col min="17" max="17" width="12.140625" hidden="1" customWidth="1"/>
    <col min="18" max="18" width="16.7109375" hidden="1" customWidth="1"/>
    <col min="19" max="19" width="20.85546875" hidden="1" customWidth="1"/>
    <col min="20" max="20" width="14.85546875" hidden="1" customWidth="1"/>
    <col min="21" max="21" width="13.42578125" hidden="1" customWidth="1"/>
    <col min="22" max="25" width="13.85546875" hidden="1" customWidth="1"/>
    <col min="26" max="26" width="13" hidden="1" customWidth="1"/>
    <col min="27" max="27" width="14.5703125" hidden="1" customWidth="1"/>
    <col min="28" max="46" width="4.7109375" hidden="1" customWidth="1"/>
    <col min="47" max="53" width="12.7109375" hidden="1" customWidth="1"/>
    <col min="54" max="54" width="16.85546875" hidden="1" customWidth="1"/>
    <col min="55" max="55" width="18.140625" hidden="1" customWidth="1"/>
    <col min="56" max="74" width="4.7109375" hidden="1" customWidth="1"/>
    <col min="75" max="75" width="13.85546875" hidden="1" customWidth="1"/>
    <col min="76" max="84" width="0" hidden="1" customWidth="1"/>
  </cols>
  <sheetData>
    <row r="1" spans="1:85" ht="19.5">
      <c r="A1" s="1"/>
      <c r="B1" s="2"/>
      <c r="C1" s="3" t="s">
        <v>0</v>
      </c>
      <c r="D1" s="2"/>
      <c r="E1" s="2"/>
      <c r="F1" s="2"/>
      <c r="G1" s="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5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6"/>
      <c r="BY1" s="4"/>
      <c r="BZ1" s="4"/>
      <c r="CA1" s="4"/>
      <c r="CB1" s="4"/>
      <c r="CC1" s="4"/>
      <c r="CD1" s="4"/>
      <c r="CE1" s="4"/>
      <c r="CF1" s="4"/>
      <c r="CG1" s="4"/>
    </row>
    <row r="2" spans="1:85" ht="16.5">
      <c r="A2" s="1"/>
      <c r="B2" s="2"/>
      <c r="C2" s="7" t="s">
        <v>1</v>
      </c>
      <c r="D2" s="2"/>
      <c r="E2" s="2"/>
      <c r="F2" s="2"/>
      <c r="G2" s="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5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6"/>
      <c r="BY2" s="4"/>
      <c r="BZ2" s="4"/>
      <c r="CA2" s="4"/>
      <c r="CB2" s="4"/>
      <c r="CC2" s="4"/>
      <c r="CD2" s="4"/>
      <c r="CE2" s="4"/>
      <c r="CF2" s="4"/>
      <c r="CG2" s="4"/>
    </row>
    <row r="3" spans="1:85" ht="16.5">
      <c r="A3" s="1"/>
      <c r="B3" s="2"/>
      <c r="C3" s="7" t="s">
        <v>2</v>
      </c>
      <c r="D3" s="2"/>
      <c r="E3" s="2"/>
      <c r="F3" s="2"/>
      <c r="G3" s="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5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6"/>
      <c r="BY3" s="4"/>
      <c r="BZ3" s="4"/>
      <c r="CA3" s="4"/>
      <c r="CB3" s="4"/>
      <c r="CC3" s="4"/>
      <c r="CD3" s="4"/>
      <c r="CE3" s="4"/>
      <c r="CF3" s="4"/>
      <c r="CG3" s="4"/>
    </row>
    <row r="4" spans="1:85" ht="16.5">
      <c r="A4" s="1"/>
      <c r="B4" s="2"/>
      <c r="C4" s="7" t="s">
        <v>3</v>
      </c>
      <c r="D4" s="2"/>
      <c r="E4" s="2"/>
      <c r="F4" s="2"/>
      <c r="G4" s="2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5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6"/>
      <c r="BY4" s="4"/>
      <c r="BZ4" s="4"/>
      <c r="CA4" s="4"/>
      <c r="CB4" s="4"/>
      <c r="CC4" s="4"/>
      <c r="CD4" s="4"/>
      <c r="CE4" s="4"/>
      <c r="CF4" s="4"/>
      <c r="CG4" s="4"/>
    </row>
    <row r="5" spans="1:85">
      <c r="A5" s="1"/>
      <c r="B5" s="2"/>
      <c r="C5" s="8"/>
      <c r="D5" s="2"/>
      <c r="E5" s="2"/>
      <c r="F5" s="2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5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6"/>
      <c r="BY5" s="4"/>
      <c r="BZ5" s="4"/>
      <c r="CA5" s="4"/>
      <c r="CB5" s="4"/>
      <c r="CC5" s="4"/>
      <c r="CD5" s="4"/>
      <c r="CE5" s="4"/>
      <c r="CF5" s="4"/>
      <c r="CG5" s="4"/>
    </row>
    <row r="6" spans="1:85" ht="16.5">
      <c r="A6" s="1"/>
      <c r="B6" s="9"/>
      <c r="C6" s="163" t="s">
        <v>113</v>
      </c>
      <c r="D6" s="10"/>
      <c r="E6" s="10"/>
      <c r="F6" s="10"/>
      <c r="G6" s="164" t="s">
        <v>116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5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6"/>
      <c r="BY6" s="4"/>
      <c r="BZ6" s="4"/>
      <c r="CA6" s="4"/>
      <c r="CB6" s="4"/>
      <c r="CC6" s="4"/>
      <c r="CD6" s="4"/>
      <c r="CE6" s="4"/>
      <c r="CF6" s="4"/>
      <c r="CG6" s="4"/>
    </row>
    <row r="7" spans="1:85" ht="16.5">
      <c r="A7" s="1"/>
      <c r="B7" s="9"/>
      <c r="C7" s="163" t="s">
        <v>114</v>
      </c>
      <c r="D7" s="10"/>
      <c r="E7" s="10"/>
      <c r="F7" s="10"/>
      <c r="G7" s="164" t="s">
        <v>476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5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6"/>
      <c r="BY7" s="4"/>
      <c r="BZ7" s="4"/>
      <c r="CA7" s="4"/>
      <c r="CB7" s="4"/>
      <c r="CC7" s="4"/>
      <c r="CD7" s="4"/>
      <c r="CE7" s="4"/>
      <c r="CF7" s="4"/>
      <c r="CG7" s="4"/>
    </row>
    <row r="8" spans="1:85">
      <c r="A8" s="1"/>
      <c r="B8" s="9"/>
      <c r="C8" s="10"/>
      <c r="D8" s="10"/>
      <c r="E8" s="10"/>
      <c r="F8" s="10"/>
      <c r="G8" s="11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5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6"/>
      <c r="BY8" s="4"/>
      <c r="BZ8" s="4"/>
      <c r="CA8" s="4"/>
      <c r="CB8" s="4"/>
      <c r="CC8" s="4"/>
      <c r="CD8" s="4"/>
      <c r="CE8" s="4"/>
      <c r="CF8" s="4"/>
      <c r="CG8" s="4"/>
    </row>
    <row r="9" spans="1:85" ht="23.25">
      <c r="A9" s="46"/>
      <c r="B9" s="199" t="s">
        <v>115</v>
      </c>
      <c r="C9" s="199"/>
      <c r="D9" s="199"/>
      <c r="E9" s="199"/>
      <c r="F9" s="199"/>
      <c r="G9" s="199"/>
      <c r="H9" s="199" t="s">
        <v>4</v>
      </c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 t="s">
        <v>5</v>
      </c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8" t="s">
        <v>6</v>
      </c>
      <c r="BX9" s="12"/>
      <c r="BY9" s="94" t="s">
        <v>7</v>
      </c>
      <c r="BZ9" s="95"/>
      <c r="CA9" s="95"/>
      <c r="CB9" s="95"/>
      <c r="CC9" s="95"/>
      <c r="CD9" s="95"/>
      <c r="CE9" s="95"/>
      <c r="CF9" s="95"/>
      <c r="CG9" s="9"/>
    </row>
    <row r="10" spans="1:85" ht="15.75">
      <c r="A10" s="49"/>
      <c r="B10" s="200" t="s">
        <v>8</v>
      </c>
      <c r="C10" s="200"/>
      <c r="D10" s="200"/>
      <c r="E10" s="200"/>
      <c r="F10" s="200"/>
      <c r="G10" s="200"/>
      <c r="H10" s="201" t="s">
        <v>4</v>
      </c>
      <c r="I10" s="201"/>
      <c r="J10" s="201"/>
      <c r="K10" s="201"/>
      <c r="L10" s="201"/>
      <c r="M10" s="201"/>
      <c r="N10" s="201"/>
      <c r="O10" s="201"/>
      <c r="P10" s="201"/>
      <c r="Q10" s="201"/>
      <c r="R10" s="50" t="s">
        <v>9</v>
      </c>
      <c r="S10" s="51">
        <v>0.755</v>
      </c>
      <c r="T10" s="202" t="s">
        <v>10</v>
      </c>
      <c r="U10" s="202"/>
      <c r="V10" s="202"/>
      <c r="W10" s="202"/>
      <c r="X10" s="202"/>
      <c r="Y10" s="202"/>
      <c r="Z10" s="202"/>
      <c r="AA10" s="203" t="s">
        <v>11</v>
      </c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4" t="s">
        <v>12</v>
      </c>
      <c r="BD10" s="204"/>
      <c r="BE10" s="204"/>
      <c r="BF10" s="204"/>
      <c r="BG10" s="204"/>
      <c r="BH10" s="204"/>
      <c r="BI10" s="204"/>
      <c r="BJ10" s="204"/>
      <c r="BK10" s="204"/>
      <c r="BL10" s="204"/>
      <c r="BM10" s="204"/>
      <c r="BN10" s="204"/>
      <c r="BO10" s="204"/>
      <c r="BP10" s="204"/>
      <c r="BQ10" s="204"/>
      <c r="BR10" s="204"/>
      <c r="BS10" s="204"/>
      <c r="BT10" s="204"/>
      <c r="BU10" s="204"/>
      <c r="BV10" s="204"/>
      <c r="BW10" s="52" t="s">
        <v>13</v>
      </c>
      <c r="BX10" s="12"/>
      <c r="BY10" s="201" t="s">
        <v>14</v>
      </c>
      <c r="BZ10" s="201"/>
      <c r="CA10" s="201"/>
      <c r="CB10" s="201"/>
      <c r="CC10" s="201"/>
      <c r="CD10" s="201"/>
      <c r="CE10" s="201"/>
      <c r="CF10" s="201"/>
      <c r="CG10" s="9"/>
    </row>
    <row r="11" spans="1:85" ht="60">
      <c r="A11" s="205" t="s">
        <v>15</v>
      </c>
      <c r="B11" s="206" t="s">
        <v>16</v>
      </c>
      <c r="C11" s="207" t="s">
        <v>17</v>
      </c>
      <c r="D11" s="207" t="s">
        <v>18</v>
      </c>
      <c r="E11" s="207" t="s">
        <v>19</v>
      </c>
      <c r="F11" s="208" t="s">
        <v>96</v>
      </c>
      <c r="G11" s="208" t="s">
        <v>20</v>
      </c>
      <c r="H11" s="207" t="s">
        <v>21</v>
      </c>
      <c r="I11" s="207"/>
      <c r="J11" s="207" t="s">
        <v>22</v>
      </c>
      <c r="K11" s="207"/>
      <c r="L11" s="207" t="s">
        <v>23</v>
      </c>
      <c r="M11" s="207"/>
      <c r="N11" s="207" t="s">
        <v>24</v>
      </c>
      <c r="O11" s="207"/>
      <c r="P11" s="207" t="s">
        <v>25</v>
      </c>
      <c r="Q11" s="207"/>
      <c r="R11" s="207" t="s">
        <v>26</v>
      </c>
      <c r="S11" s="207" t="s">
        <v>27</v>
      </c>
      <c r="T11" s="53" t="s">
        <v>10</v>
      </c>
      <c r="U11" s="53" t="s">
        <v>10</v>
      </c>
      <c r="V11" s="53" t="s">
        <v>10</v>
      </c>
      <c r="W11" s="53" t="s">
        <v>10</v>
      </c>
      <c r="X11" s="53" t="s">
        <v>10</v>
      </c>
      <c r="Y11" s="53" t="s">
        <v>10</v>
      </c>
      <c r="Z11" s="53" t="s">
        <v>10</v>
      </c>
      <c r="AA11" s="53" t="s">
        <v>28</v>
      </c>
      <c r="AB11" s="53" t="s">
        <v>29</v>
      </c>
      <c r="AC11" s="53" t="s">
        <v>30</v>
      </c>
      <c r="AD11" s="53" t="s">
        <v>31</v>
      </c>
      <c r="AE11" s="53" t="s">
        <v>32</v>
      </c>
      <c r="AF11" s="53" t="s">
        <v>32</v>
      </c>
      <c r="AG11" s="53" t="s">
        <v>32</v>
      </c>
      <c r="AH11" s="53" t="s">
        <v>32</v>
      </c>
      <c r="AI11" s="53" t="s">
        <v>32</v>
      </c>
      <c r="AJ11" s="53" t="s">
        <v>32</v>
      </c>
      <c r="AK11" s="53" t="s">
        <v>32</v>
      </c>
      <c r="AL11" s="53" t="s">
        <v>32</v>
      </c>
      <c r="AM11" s="53" t="s">
        <v>32</v>
      </c>
      <c r="AN11" s="53" t="s">
        <v>32</v>
      </c>
      <c r="AO11" s="53" t="s">
        <v>32</v>
      </c>
      <c r="AP11" s="53" t="s">
        <v>32</v>
      </c>
      <c r="AQ11" s="53" t="s">
        <v>32</v>
      </c>
      <c r="AR11" s="53" t="s">
        <v>32</v>
      </c>
      <c r="AS11" s="53" t="s">
        <v>32</v>
      </c>
      <c r="AT11" s="53" t="s">
        <v>32</v>
      </c>
      <c r="AU11" s="210" t="s">
        <v>33</v>
      </c>
      <c r="AV11" s="207" t="s">
        <v>34</v>
      </c>
      <c r="AW11" s="207" t="s">
        <v>35</v>
      </c>
      <c r="AX11" s="207" t="s">
        <v>36</v>
      </c>
      <c r="AY11" s="207" t="s">
        <v>37</v>
      </c>
      <c r="AZ11" s="207" t="s">
        <v>38</v>
      </c>
      <c r="BA11" s="207" t="s">
        <v>39</v>
      </c>
      <c r="BB11" s="207" t="s">
        <v>40</v>
      </c>
      <c r="BC11" s="53" t="s">
        <v>41</v>
      </c>
      <c r="BD11" s="53" t="s">
        <v>29</v>
      </c>
      <c r="BE11" s="53" t="s">
        <v>30</v>
      </c>
      <c r="BF11" s="53" t="s">
        <v>31</v>
      </c>
      <c r="BG11" s="53" t="s">
        <v>32</v>
      </c>
      <c r="BH11" s="53" t="s">
        <v>32</v>
      </c>
      <c r="BI11" s="53" t="s">
        <v>32</v>
      </c>
      <c r="BJ11" s="53" t="s">
        <v>32</v>
      </c>
      <c r="BK11" s="53" t="s">
        <v>32</v>
      </c>
      <c r="BL11" s="53" t="s">
        <v>32</v>
      </c>
      <c r="BM11" s="53" t="s">
        <v>32</v>
      </c>
      <c r="BN11" s="53" t="s">
        <v>32</v>
      </c>
      <c r="BO11" s="53" t="s">
        <v>32</v>
      </c>
      <c r="BP11" s="53" t="s">
        <v>32</v>
      </c>
      <c r="BQ11" s="53" t="s">
        <v>32</v>
      </c>
      <c r="BR11" s="53" t="s">
        <v>32</v>
      </c>
      <c r="BS11" s="53" t="s">
        <v>32</v>
      </c>
      <c r="BT11" s="53" t="s">
        <v>32</v>
      </c>
      <c r="BU11" s="53" t="s">
        <v>32</v>
      </c>
      <c r="BV11" s="53" t="s">
        <v>32</v>
      </c>
      <c r="BW11" s="209"/>
      <c r="BX11" s="12"/>
      <c r="BY11" s="75" t="s">
        <v>42</v>
      </c>
      <c r="BZ11" s="75" t="s">
        <v>43</v>
      </c>
      <c r="CA11" s="75" t="s">
        <v>44</v>
      </c>
      <c r="CB11" s="75" t="s">
        <v>45</v>
      </c>
      <c r="CC11" s="75" t="s">
        <v>46</v>
      </c>
      <c r="CD11" s="75"/>
      <c r="CE11" s="75"/>
      <c r="CF11" s="75"/>
      <c r="CG11" s="9"/>
    </row>
    <row r="12" spans="1:85">
      <c r="A12" s="205"/>
      <c r="B12" s="206"/>
      <c r="C12" s="207"/>
      <c r="D12" s="207"/>
      <c r="E12" s="207"/>
      <c r="F12" s="208"/>
      <c r="G12" s="208"/>
      <c r="H12" s="207" t="s">
        <v>47</v>
      </c>
      <c r="I12" s="207" t="s">
        <v>48</v>
      </c>
      <c r="J12" s="207" t="s">
        <v>47</v>
      </c>
      <c r="K12" s="207" t="s">
        <v>48</v>
      </c>
      <c r="L12" s="207" t="s">
        <v>47</v>
      </c>
      <c r="M12" s="207" t="s">
        <v>48</v>
      </c>
      <c r="N12" s="207" t="s">
        <v>47</v>
      </c>
      <c r="O12" s="207" t="s">
        <v>48</v>
      </c>
      <c r="P12" s="207" t="s">
        <v>47</v>
      </c>
      <c r="Q12" s="207" t="s">
        <v>48</v>
      </c>
      <c r="R12" s="207"/>
      <c r="S12" s="207"/>
      <c r="T12" s="207" t="s">
        <v>49</v>
      </c>
      <c r="U12" s="207" t="s">
        <v>42</v>
      </c>
      <c r="V12" s="207" t="s">
        <v>43</v>
      </c>
      <c r="W12" s="207" t="s">
        <v>44</v>
      </c>
      <c r="X12" s="207" t="s">
        <v>45</v>
      </c>
      <c r="Y12" s="207" t="s">
        <v>46</v>
      </c>
      <c r="Z12" s="207" t="s">
        <v>50</v>
      </c>
      <c r="AA12" s="53" t="s">
        <v>51</v>
      </c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210"/>
      <c r="AV12" s="207"/>
      <c r="AW12" s="207"/>
      <c r="AX12" s="207"/>
      <c r="AY12" s="207"/>
      <c r="AZ12" s="207"/>
      <c r="BA12" s="207"/>
      <c r="BB12" s="207"/>
      <c r="BC12" s="54" t="str">
        <f t="shared" ref="BC12:BV12" si="0">IF(AA12&lt;&gt;"",AA12,"")</f>
        <v>contrato</v>
      </c>
      <c r="BD12" s="54" t="str">
        <f t="shared" si="0"/>
        <v/>
      </c>
      <c r="BE12" s="54" t="str">
        <f t="shared" si="0"/>
        <v/>
      </c>
      <c r="BF12" s="54" t="str">
        <f t="shared" si="0"/>
        <v/>
      </c>
      <c r="BG12" s="54" t="str">
        <f t="shared" si="0"/>
        <v/>
      </c>
      <c r="BH12" s="54" t="str">
        <f t="shared" si="0"/>
        <v/>
      </c>
      <c r="BI12" s="54" t="str">
        <f t="shared" si="0"/>
        <v/>
      </c>
      <c r="BJ12" s="54" t="str">
        <f t="shared" si="0"/>
        <v/>
      </c>
      <c r="BK12" s="54" t="str">
        <f t="shared" si="0"/>
        <v/>
      </c>
      <c r="BL12" s="54" t="str">
        <f t="shared" si="0"/>
        <v/>
      </c>
      <c r="BM12" s="54" t="str">
        <f t="shared" si="0"/>
        <v/>
      </c>
      <c r="BN12" s="54" t="str">
        <f t="shared" si="0"/>
        <v/>
      </c>
      <c r="BO12" s="54" t="str">
        <f t="shared" si="0"/>
        <v/>
      </c>
      <c r="BP12" s="54" t="str">
        <f t="shared" si="0"/>
        <v/>
      </c>
      <c r="BQ12" s="54" t="str">
        <f t="shared" si="0"/>
        <v/>
      </c>
      <c r="BR12" s="54" t="str">
        <f t="shared" si="0"/>
        <v/>
      </c>
      <c r="BS12" s="54" t="str">
        <f t="shared" si="0"/>
        <v/>
      </c>
      <c r="BT12" s="54" t="str">
        <f t="shared" si="0"/>
        <v/>
      </c>
      <c r="BU12" s="54" t="str">
        <f t="shared" si="0"/>
        <v/>
      </c>
      <c r="BV12" s="54" t="str">
        <f t="shared" si="0"/>
        <v/>
      </c>
      <c r="BW12" s="209"/>
      <c r="BX12" s="12"/>
      <c r="BY12" s="75"/>
      <c r="BZ12" s="75"/>
      <c r="CA12" s="75"/>
      <c r="CB12" s="75"/>
      <c r="CC12" s="75"/>
      <c r="CD12" s="75"/>
      <c r="CE12" s="75"/>
      <c r="CF12" s="75"/>
      <c r="CG12" s="9"/>
    </row>
    <row r="13" spans="1:85">
      <c r="A13" s="205"/>
      <c r="B13" s="206"/>
      <c r="C13" s="207"/>
      <c r="D13" s="207"/>
      <c r="E13" s="207"/>
      <c r="F13" s="208"/>
      <c r="G13" s="208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55">
        <v>41401</v>
      </c>
      <c r="AB13" s="56"/>
      <c r="AC13" s="56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210"/>
      <c r="AV13" s="207"/>
      <c r="AW13" s="207"/>
      <c r="AX13" s="207"/>
      <c r="AY13" s="207"/>
      <c r="AZ13" s="207"/>
      <c r="BA13" s="207"/>
      <c r="BB13" s="207"/>
      <c r="BC13" s="57">
        <f t="shared" ref="BC13:BV13" si="1">IF(AA13&lt;&gt;0,AA13,"")</f>
        <v>41401</v>
      </c>
      <c r="BD13" s="57" t="str">
        <f t="shared" si="1"/>
        <v/>
      </c>
      <c r="BE13" s="57" t="str">
        <f t="shared" si="1"/>
        <v/>
      </c>
      <c r="BF13" s="57" t="str">
        <f t="shared" si="1"/>
        <v/>
      </c>
      <c r="BG13" s="57" t="str">
        <f t="shared" si="1"/>
        <v/>
      </c>
      <c r="BH13" s="57" t="str">
        <f t="shared" si="1"/>
        <v/>
      </c>
      <c r="BI13" s="57" t="str">
        <f t="shared" si="1"/>
        <v/>
      </c>
      <c r="BJ13" s="57" t="str">
        <f t="shared" si="1"/>
        <v/>
      </c>
      <c r="BK13" s="57" t="str">
        <f t="shared" si="1"/>
        <v/>
      </c>
      <c r="BL13" s="57" t="str">
        <f t="shared" si="1"/>
        <v/>
      </c>
      <c r="BM13" s="57" t="str">
        <f t="shared" si="1"/>
        <v/>
      </c>
      <c r="BN13" s="57" t="str">
        <f t="shared" si="1"/>
        <v/>
      </c>
      <c r="BO13" s="57" t="str">
        <f t="shared" si="1"/>
        <v/>
      </c>
      <c r="BP13" s="57" t="str">
        <f t="shared" si="1"/>
        <v/>
      </c>
      <c r="BQ13" s="57" t="str">
        <f t="shared" si="1"/>
        <v/>
      </c>
      <c r="BR13" s="57" t="str">
        <f t="shared" si="1"/>
        <v/>
      </c>
      <c r="BS13" s="57" t="str">
        <f t="shared" si="1"/>
        <v/>
      </c>
      <c r="BT13" s="57" t="str">
        <f t="shared" si="1"/>
        <v/>
      </c>
      <c r="BU13" s="57" t="str">
        <f t="shared" si="1"/>
        <v/>
      </c>
      <c r="BV13" s="57" t="str">
        <f t="shared" si="1"/>
        <v/>
      </c>
      <c r="BW13" s="209"/>
      <c r="BX13" s="12"/>
      <c r="BY13" s="75">
        <f>I13</f>
        <v>0</v>
      </c>
      <c r="BZ13" s="75">
        <f>K13</f>
        <v>0</v>
      </c>
      <c r="CA13" s="75">
        <f>M13</f>
        <v>0</v>
      </c>
      <c r="CB13" s="75">
        <f>O13</f>
        <v>0</v>
      </c>
      <c r="CC13" s="75">
        <f>Q13</f>
        <v>0</v>
      </c>
      <c r="CD13" s="75" t="s">
        <v>52</v>
      </c>
      <c r="CE13" s="75" t="s">
        <v>53</v>
      </c>
      <c r="CF13" s="75" t="s">
        <v>54</v>
      </c>
      <c r="CG13" s="9"/>
    </row>
    <row r="14" spans="1:85">
      <c r="A14" s="58"/>
      <c r="B14" s="59" t="s">
        <v>55</v>
      </c>
      <c r="C14" s="60" t="s">
        <v>56</v>
      </c>
      <c r="D14" s="61"/>
      <c r="E14" s="61"/>
      <c r="F14" s="61"/>
      <c r="G14" s="62">
        <f>SUM(G15:G16)</f>
        <v>3147.87</v>
      </c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5"/>
      <c r="S14" s="66">
        <f>SUM(S15:S150)</f>
        <v>54164.716802819989</v>
      </c>
      <c r="T14" s="62"/>
      <c r="U14" s="62"/>
      <c r="V14" s="62"/>
      <c r="W14" s="62"/>
      <c r="X14" s="62"/>
      <c r="Y14" s="62"/>
      <c r="Z14" s="148">
        <f>IF(C14&lt;&gt;"",SUM(BC14:BV14)/S14,"")</f>
        <v>0</v>
      </c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7"/>
      <c r="AV14" s="63"/>
      <c r="AW14" s="63"/>
      <c r="AX14" s="63"/>
      <c r="AY14" s="63"/>
      <c r="AZ14" s="63"/>
      <c r="BA14" s="67" t="str">
        <f>IF(F14=0,"",E14+SUM(H14:P14)-BB14)</f>
        <v/>
      </c>
      <c r="BB14" s="67"/>
      <c r="BC14" s="62">
        <f t="shared" ref="BC14:BV14" si="2">SUM(BC15:BC150)</f>
        <v>0</v>
      </c>
      <c r="BD14" s="62">
        <f t="shared" si="2"/>
        <v>0</v>
      </c>
      <c r="BE14" s="62">
        <f t="shared" si="2"/>
        <v>0</v>
      </c>
      <c r="BF14" s="62">
        <f t="shared" si="2"/>
        <v>0</v>
      </c>
      <c r="BG14" s="62">
        <f t="shared" si="2"/>
        <v>0</v>
      </c>
      <c r="BH14" s="62">
        <f t="shared" si="2"/>
        <v>0</v>
      </c>
      <c r="BI14" s="62">
        <f t="shared" si="2"/>
        <v>0</v>
      </c>
      <c r="BJ14" s="62">
        <f t="shared" si="2"/>
        <v>0</v>
      </c>
      <c r="BK14" s="62">
        <f t="shared" si="2"/>
        <v>0</v>
      </c>
      <c r="BL14" s="62">
        <f t="shared" si="2"/>
        <v>0</v>
      </c>
      <c r="BM14" s="62">
        <f t="shared" si="2"/>
        <v>0</v>
      </c>
      <c r="BN14" s="62">
        <f t="shared" si="2"/>
        <v>0</v>
      </c>
      <c r="BO14" s="62">
        <f t="shared" si="2"/>
        <v>0</v>
      </c>
      <c r="BP14" s="62">
        <f t="shared" si="2"/>
        <v>0</v>
      </c>
      <c r="BQ14" s="62">
        <f t="shared" si="2"/>
        <v>0</v>
      </c>
      <c r="BR14" s="62">
        <f t="shared" si="2"/>
        <v>0</v>
      </c>
      <c r="BS14" s="62">
        <f t="shared" si="2"/>
        <v>0</v>
      </c>
      <c r="BT14" s="62">
        <f t="shared" si="2"/>
        <v>0</v>
      </c>
      <c r="BU14" s="62">
        <f t="shared" si="2"/>
        <v>0</v>
      </c>
      <c r="BV14" s="62">
        <f t="shared" si="2"/>
        <v>0</v>
      </c>
      <c r="BW14" s="63"/>
      <c r="BY14" s="96"/>
      <c r="BZ14" s="96"/>
      <c r="CA14" s="96"/>
      <c r="CB14" s="96"/>
      <c r="CC14" s="96"/>
      <c r="CD14" s="96"/>
      <c r="CE14" s="96"/>
      <c r="CF14" s="96"/>
      <c r="CG14" s="9"/>
    </row>
    <row r="15" spans="1:85">
      <c r="A15" s="165">
        <v>2706</v>
      </c>
      <c r="B15" s="165" t="s">
        <v>119</v>
      </c>
      <c r="C15" s="166" t="s">
        <v>120</v>
      </c>
      <c r="D15" s="167" t="s">
        <v>57</v>
      </c>
      <c r="E15" s="78">
        <v>33</v>
      </c>
      <c r="F15" s="157">
        <v>53.43</v>
      </c>
      <c r="G15" s="68">
        <f t="shared" ref="G15:G77" si="3">E15*F15</f>
        <v>1763.19</v>
      </c>
      <c r="H15" s="69"/>
      <c r="I15" s="70">
        <f t="shared" ref="I15:I77" si="4">H15*$F15</f>
        <v>0</v>
      </c>
      <c r="J15" s="69"/>
      <c r="K15" s="70">
        <f t="shared" ref="K15:K77" si="5">J15*$F15</f>
        <v>0</v>
      </c>
      <c r="L15" s="69"/>
      <c r="M15" s="70">
        <f t="shared" ref="M15:M77" si="6">L15*$F15</f>
        <v>0</v>
      </c>
      <c r="N15" s="69"/>
      <c r="O15" s="70">
        <f t="shared" ref="O15:O77" si="7">N15*$F15</f>
        <v>0</v>
      </c>
      <c r="P15" s="69"/>
      <c r="Q15" s="70">
        <f t="shared" ref="Q15:Q77" si="8">P15*$F15</f>
        <v>0</v>
      </c>
      <c r="R15" s="71">
        <f t="shared" ref="R15:R46" si="9">SUM(H15+J15+L15+N15+P15)+E15</f>
        <v>33</v>
      </c>
      <c r="S15" s="70">
        <f t="shared" ref="S15:S46" si="10">R15*F15</f>
        <v>1763.19</v>
      </c>
      <c r="T15" s="72">
        <f t="shared" ref="T15:T46" si="11">IF($G15=0,"",IF(-E15=SUM($H15+$J15+$L15+$N15+$P15),"suprimido",(SUMIF($AA$12:$AT$12,"contrato",$AA15:$AT15))/$E15))</f>
        <v>0</v>
      </c>
      <c r="U15" s="73">
        <f t="shared" ref="U15:U46" si="12">IF($I15=0,0,IF(-E15=SUM($H15+$J15+$L15+$N15+$P15),"suprimido",(SUMIF($AA$12:$AT$12,"1° aditivo",$AA15:$AT15))/$H15))</f>
        <v>0</v>
      </c>
      <c r="V15" s="73">
        <f t="shared" ref="V15:V46" si="13">IF($K15=0,0,IF(-E15=SUM($H15+$J15+$L15+$N15+$P15),"suprimido",(SUMIF($AA$12:$AT$12,"1° aditivo",$AA15:$AT15))/$J15))</f>
        <v>0</v>
      </c>
      <c r="W15" s="73">
        <f t="shared" ref="W15:W46" si="14">IF($M15=0,0,IF(-E15=SUM($H15+$J15+$L15+$N15+$P15),"suprimido",(SUMIF($AA$12:$AT$12,"1° aditivo",$AA15:$AT15))/$L15))</f>
        <v>0</v>
      </c>
      <c r="X15" s="73">
        <f t="shared" ref="X15:X46" si="15">IF($O15=0,0,IF(-E15=SUM($H15+$J15+$L15+$N15+$P15),"suprimido",(SUMIF($AA$12:$AT$12,"1° aditivo",$AA15:$AT15))/$N15))</f>
        <v>0</v>
      </c>
      <c r="Y15" s="73">
        <f t="shared" ref="Y15:Y46" si="16">IF($Q15=0,0,IF(-E15=SUM($H15+$J15+$L15+$N15+$P15),"suprimido",(SUMIF($AA$12:$AT$12,"1° aditivo",$AA15:$AT15))/$P15))</f>
        <v>0</v>
      </c>
      <c r="Z15" s="73">
        <f t="shared" ref="Z15:Z46" si="17">IF(F15=0,"",IF(-E15=SUM(H15+J15+L15+N15+P15),"suprimido",SUM($AA15:$AT15)/(SUM($H15+$J15+$L15+$N15+$P15)+$E15)))</f>
        <v>0</v>
      </c>
      <c r="AA15" s="74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71">
        <f t="shared" ref="AU15:AU46" si="18">IF(E15&lt;&gt;"",IF(-E15=SUM($H15+$J15+$L15+$N15+$P15),"suprimido",E15-(SUMIF($AA$12:$AT$12,"contrato",$AA15:$AT15))),"")</f>
        <v>33</v>
      </c>
      <c r="AV15" s="76">
        <f t="shared" ref="AV15:AV46" si="19">IF(H15&lt;&gt;"",IF(-E15=SUM($H15+$J15+$L15+$N15+$P15),"suprimido",H15-(SUMIF($AA$12:$AT$12,"1° aditivo",$AA15:$AT15))),0)</f>
        <v>0</v>
      </c>
      <c r="AW15" s="76">
        <f t="shared" ref="AW15:AW46" si="20">IF(J15&lt;&gt;"",IF(-E15=SUM($H15+$J15+$L15+$N15+$P15),"suprimido",J15-(SUMIF($AA$12:$AT$12,"2° aditivo",$AA15:$AT15))),0)</f>
        <v>0</v>
      </c>
      <c r="AX15" s="76">
        <f t="shared" ref="AX15:AX46" si="21">IF(L15&lt;&gt;"",IF(-E15=SUM($H15+$J15+$L15+$N15+$P15),"suprimido",L15-(SUMIF($AA$12:$AT$12,"3° aditivo",$AA15:$AT15))),0)</f>
        <v>0</v>
      </c>
      <c r="AY15" s="76">
        <f t="shared" ref="AY15:AY46" si="22">IF(N15&lt;&gt;"",IF(-E15=SUM($H15+$J15+$L15+$N15+$P15),"suprimido",N15-(SUMIF($AA$12:$AT$12,"4° aditivo",$AA15:$AT15))),0)</f>
        <v>0</v>
      </c>
      <c r="AZ15" s="76">
        <f t="shared" ref="AZ15:AZ46" si="23">IF(P15&lt;&gt;"",IF(-E15=SUM($H15+$J15+$L15+$N15+$P15),"suprimido",P15-(SUMIF($AA$12:$AT$12,"5° aditivo",$AA15:$AT15))),0)</f>
        <v>0</v>
      </c>
      <c r="BA15" s="71">
        <f t="shared" ref="BA15:BA46" si="24">E15+H15+J15+L15+N15+P15-BB15</f>
        <v>33</v>
      </c>
      <c r="BB15" s="71">
        <f t="shared" ref="BB15:BB77" si="25">SUM(AA15:AT15)</f>
        <v>0</v>
      </c>
      <c r="BC15" s="77">
        <f t="shared" ref="BC15:BC77" si="26">IF(AA15&lt;&gt;"",AA15*$F15,0)</f>
        <v>0</v>
      </c>
      <c r="BD15" s="77">
        <f t="shared" ref="BD15:BD77" si="27">IF(AB15&lt;&gt;"",AB15*$F15,0)</f>
        <v>0</v>
      </c>
      <c r="BE15" s="77">
        <f t="shared" ref="BE15:BE77" si="28">IF(AC15&lt;&gt;"",AC15*$F15,0)</f>
        <v>0</v>
      </c>
      <c r="BF15" s="77">
        <f t="shared" ref="BF15:BF77" si="29">IF(AD15&lt;&gt;"",AD15*$F15,0)</f>
        <v>0</v>
      </c>
      <c r="BG15" s="77">
        <f t="shared" ref="BG15:BG77" si="30">IF(AE15&lt;&gt;"",AE15*$F15,0)</f>
        <v>0</v>
      </c>
      <c r="BH15" s="77">
        <f t="shared" ref="BH15:BH77" si="31">IF(AF15&lt;&gt;"",AF15*$F15,0)</f>
        <v>0</v>
      </c>
      <c r="BI15" s="77">
        <f t="shared" ref="BI15:BI77" si="32">IF(AG15&lt;&gt;"",AG15*$F15,0)</f>
        <v>0</v>
      </c>
      <c r="BJ15" s="77">
        <f t="shared" ref="BJ15:BJ77" si="33">IF(AH15&lt;&gt;"",AH15*$F15,0)</f>
        <v>0</v>
      </c>
      <c r="BK15" s="77">
        <f t="shared" ref="BK15:BK77" si="34">IF(AI15&lt;&gt;"",AI15*$F15,0)</f>
        <v>0</v>
      </c>
      <c r="BL15" s="77">
        <f t="shared" ref="BL15:BL77" si="35">IF(AJ15&lt;&gt;"",AJ15*$F15,0)</f>
        <v>0</v>
      </c>
      <c r="BM15" s="77">
        <f t="shared" ref="BM15:BM77" si="36">IF(AK15&lt;&gt;"",AK15*$F15,0)</f>
        <v>0</v>
      </c>
      <c r="BN15" s="77">
        <f t="shared" ref="BN15:BN77" si="37">IF(AL15&lt;&gt;"",AL15*$F15,0)</f>
        <v>0</v>
      </c>
      <c r="BO15" s="77">
        <f t="shared" ref="BO15:BO77" si="38">IF(AM15&lt;&gt;"",AM15*$F15,0)</f>
        <v>0</v>
      </c>
      <c r="BP15" s="77">
        <f t="shared" ref="BP15:BP77" si="39">IF(AN15&lt;&gt;"",AN15*$F15,0)</f>
        <v>0</v>
      </c>
      <c r="BQ15" s="77">
        <f t="shared" ref="BQ15:BQ77" si="40">IF(AO15&lt;&gt;"",AO15*$F15,0)</f>
        <v>0</v>
      </c>
      <c r="BR15" s="77">
        <f t="shared" ref="BR15:BR77" si="41">IF(AP15&lt;&gt;"",AP15*$F15,0)</f>
        <v>0</v>
      </c>
      <c r="BS15" s="77">
        <f t="shared" ref="BS15:BS77" si="42">IF(AQ15&lt;&gt;"",AQ15*$F15,0)</f>
        <v>0</v>
      </c>
      <c r="BT15" s="77">
        <f t="shared" ref="BT15:BT77" si="43">IF(AR15&lt;&gt;"",AR15*$F15,0)</f>
        <v>0</v>
      </c>
      <c r="BU15" s="77">
        <f t="shared" ref="BU15:BU77" si="44">IF(AS15&lt;&gt;"",AS15*$F15,0)</f>
        <v>0</v>
      </c>
      <c r="BV15" s="77">
        <f t="shared" ref="BV15:BV77" si="45">IF(AT15&lt;&gt;"",AT15*$F15,0)</f>
        <v>0</v>
      </c>
      <c r="BW15" s="161"/>
      <c r="BX15" s="12" t="str">
        <f t="shared" ref="BX15:BX77" si="46">IF(R15="",SUM(BC15:BE15)/S15,"")</f>
        <v/>
      </c>
      <c r="BY15" s="97">
        <f t="shared" ref="BY15:BY77" si="47">I15</f>
        <v>0</v>
      </c>
      <c r="BZ15" s="161">
        <f t="shared" ref="BZ15:BZ77" si="48">K15</f>
        <v>0</v>
      </c>
      <c r="CA15" s="161">
        <f t="shared" ref="CA15:CA77" si="49">M15</f>
        <v>0</v>
      </c>
      <c r="CB15" s="161">
        <f t="shared" ref="CB15:CB77" si="50">O15</f>
        <v>0</v>
      </c>
      <c r="CC15" s="161">
        <f t="shared" ref="CC15:CC77" si="51">Q15</f>
        <v>0</v>
      </c>
      <c r="CD15" s="161">
        <f t="shared" ref="CD15:CD77" si="52">SUMIF(BY15:CC15,"&gt;0")</f>
        <v>0</v>
      </c>
      <c r="CE15" s="161">
        <f t="shared" ref="CE15:CE77" si="53">SUMIF(BY15:CC15,"&lt;0")</f>
        <v>0</v>
      </c>
      <c r="CF15" s="161">
        <f t="shared" ref="CF15:CF77" si="54">CD15+CE15</f>
        <v>0</v>
      </c>
      <c r="CG15" s="9"/>
    </row>
    <row r="16" spans="1:85">
      <c r="A16" s="165">
        <v>4069</v>
      </c>
      <c r="B16" s="165" t="s">
        <v>121</v>
      </c>
      <c r="C16" s="166" t="s">
        <v>122</v>
      </c>
      <c r="D16" s="167" t="s">
        <v>57</v>
      </c>
      <c r="E16" s="78">
        <v>66</v>
      </c>
      <c r="F16" s="157">
        <v>20.98</v>
      </c>
      <c r="G16" s="68">
        <f t="shared" si="3"/>
        <v>1384.68</v>
      </c>
      <c r="H16" s="69"/>
      <c r="I16" s="70">
        <f t="shared" si="4"/>
        <v>0</v>
      </c>
      <c r="J16" s="69"/>
      <c r="K16" s="70">
        <f t="shared" si="5"/>
        <v>0</v>
      </c>
      <c r="L16" s="69"/>
      <c r="M16" s="70">
        <f t="shared" si="6"/>
        <v>0</v>
      </c>
      <c r="N16" s="69"/>
      <c r="O16" s="70">
        <f t="shared" si="7"/>
        <v>0</v>
      </c>
      <c r="P16" s="69"/>
      <c r="Q16" s="70">
        <f t="shared" si="8"/>
        <v>0</v>
      </c>
      <c r="R16" s="71">
        <f t="shared" si="9"/>
        <v>66</v>
      </c>
      <c r="S16" s="70">
        <f t="shared" si="10"/>
        <v>1384.68</v>
      </c>
      <c r="T16" s="72">
        <f t="shared" si="11"/>
        <v>0</v>
      </c>
      <c r="U16" s="73">
        <f t="shared" si="12"/>
        <v>0</v>
      </c>
      <c r="V16" s="73">
        <f t="shared" si="13"/>
        <v>0</v>
      </c>
      <c r="W16" s="73">
        <f t="shared" si="14"/>
        <v>0</v>
      </c>
      <c r="X16" s="73">
        <f t="shared" si="15"/>
        <v>0</v>
      </c>
      <c r="Y16" s="73">
        <f t="shared" si="16"/>
        <v>0</v>
      </c>
      <c r="Z16" s="73">
        <f t="shared" si="17"/>
        <v>0</v>
      </c>
      <c r="AA16" s="74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71">
        <f t="shared" si="18"/>
        <v>66</v>
      </c>
      <c r="AV16" s="76">
        <f t="shared" si="19"/>
        <v>0</v>
      </c>
      <c r="AW16" s="76">
        <f t="shared" si="20"/>
        <v>0</v>
      </c>
      <c r="AX16" s="76">
        <f t="shared" si="21"/>
        <v>0</v>
      </c>
      <c r="AY16" s="76">
        <f t="shared" si="22"/>
        <v>0</v>
      </c>
      <c r="AZ16" s="76">
        <f t="shared" si="23"/>
        <v>0</v>
      </c>
      <c r="BA16" s="71">
        <f t="shared" si="24"/>
        <v>66</v>
      </c>
      <c r="BB16" s="71">
        <f t="shared" si="25"/>
        <v>0</v>
      </c>
      <c r="BC16" s="77">
        <f t="shared" si="26"/>
        <v>0</v>
      </c>
      <c r="BD16" s="77">
        <f t="shared" si="27"/>
        <v>0</v>
      </c>
      <c r="BE16" s="77">
        <f t="shared" si="28"/>
        <v>0</v>
      </c>
      <c r="BF16" s="77">
        <f t="shared" si="29"/>
        <v>0</v>
      </c>
      <c r="BG16" s="77">
        <f t="shared" si="30"/>
        <v>0</v>
      </c>
      <c r="BH16" s="77">
        <f t="shared" si="31"/>
        <v>0</v>
      </c>
      <c r="BI16" s="77">
        <f t="shared" si="32"/>
        <v>0</v>
      </c>
      <c r="BJ16" s="77">
        <f t="shared" si="33"/>
        <v>0</v>
      </c>
      <c r="BK16" s="77">
        <f t="shared" si="34"/>
        <v>0</v>
      </c>
      <c r="BL16" s="77">
        <f t="shared" si="35"/>
        <v>0</v>
      </c>
      <c r="BM16" s="77">
        <f t="shared" si="36"/>
        <v>0</v>
      </c>
      <c r="BN16" s="77">
        <f t="shared" si="37"/>
        <v>0</v>
      </c>
      <c r="BO16" s="77">
        <f t="shared" si="38"/>
        <v>0</v>
      </c>
      <c r="BP16" s="77">
        <f t="shared" si="39"/>
        <v>0</v>
      </c>
      <c r="BQ16" s="77">
        <f t="shared" si="40"/>
        <v>0</v>
      </c>
      <c r="BR16" s="77">
        <f t="shared" si="41"/>
        <v>0</v>
      </c>
      <c r="BS16" s="77">
        <f t="shared" si="42"/>
        <v>0</v>
      </c>
      <c r="BT16" s="77">
        <f t="shared" si="43"/>
        <v>0</v>
      </c>
      <c r="BU16" s="77">
        <f t="shared" si="44"/>
        <v>0</v>
      </c>
      <c r="BV16" s="77">
        <f t="shared" si="45"/>
        <v>0</v>
      </c>
      <c r="BW16" s="161"/>
      <c r="BX16" s="12" t="str">
        <f t="shared" si="46"/>
        <v/>
      </c>
      <c r="BY16" s="97">
        <f t="shared" si="47"/>
        <v>0</v>
      </c>
      <c r="BZ16" s="161">
        <f t="shared" si="48"/>
        <v>0</v>
      </c>
      <c r="CA16" s="161">
        <f t="shared" si="49"/>
        <v>0</v>
      </c>
      <c r="CB16" s="161">
        <f t="shared" si="50"/>
        <v>0</v>
      </c>
      <c r="CC16" s="161">
        <f t="shared" si="51"/>
        <v>0</v>
      </c>
      <c r="CD16" s="161">
        <f t="shared" si="52"/>
        <v>0</v>
      </c>
      <c r="CE16" s="161">
        <f t="shared" si="53"/>
        <v>0</v>
      </c>
      <c r="CF16" s="161">
        <f t="shared" si="54"/>
        <v>0</v>
      </c>
      <c r="CG16" s="9"/>
    </row>
    <row r="17" spans="1:85">
      <c r="A17" s="58" t="s">
        <v>117</v>
      </c>
      <c r="B17" s="59" t="s">
        <v>123</v>
      </c>
      <c r="C17" s="60" t="s">
        <v>124</v>
      </c>
      <c r="D17" s="61" t="s">
        <v>118</v>
      </c>
      <c r="E17" s="61"/>
      <c r="F17" s="61"/>
      <c r="G17" s="62">
        <f>SUM(G18:G19)</f>
        <v>245.79500000000002</v>
      </c>
      <c r="H17" s="63"/>
      <c r="I17" s="64">
        <f t="shared" si="4"/>
        <v>0</v>
      </c>
      <c r="J17" s="63"/>
      <c r="K17" s="64">
        <f t="shared" si="5"/>
        <v>0</v>
      </c>
      <c r="L17" s="63"/>
      <c r="M17" s="64">
        <f t="shared" si="6"/>
        <v>0</v>
      </c>
      <c r="N17" s="63"/>
      <c r="O17" s="64">
        <f t="shared" si="7"/>
        <v>0</v>
      </c>
      <c r="P17" s="63"/>
      <c r="Q17" s="64">
        <f t="shared" si="8"/>
        <v>0</v>
      </c>
      <c r="R17" s="162">
        <f t="shared" si="9"/>
        <v>0</v>
      </c>
      <c r="S17" s="66">
        <f t="shared" si="10"/>
        <v>0</v>
      </c>
      <c r="T17" s="62" t="str">
        <f t="shared" si="11"/>
        <v>suprimido</v>
      </c>
      <c r="U17" s="62">
        <f t="shared" si="12"/>
        <v>0</v>
      </c>
      <c r="V17" s="62">
        <f t="shared" si="13"/>
        <v>0</v>
      </c>
      <c r="W17" s="62">
        <f t="shared" si="14"/>
        <v>0</v>
      </c>
      <c r="X17" s="62">
        <f t="shared" si="15"/>
        <v>0</v>
      </c>
      <c r="Y17" s="62">
        <f t="shared" si="16"/>
        <v>0</v>
      </c>
      <c r="Z17" s="148" t="str">
        <f t="shared" si="17"/>
        <v/>
      </c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7" t="str">
        <f t="shared" si="18"/>
        <v/>
      </c>
      <c r="AV17" s="63">
        <f t="shared" si="19"/>
        <v>0</v>
      </c>
      <c r="AW17" s="63">
        <f t="shared" si="20"/>
        <v>0</v>
      </c>
      <c r="AX17" s="63">
        <f t="shared" si="21"/>
        <v>0</v>
      </c>
      <c r="AY17" s="63">
        <f t="shared" si="22"/>
        <v>0</v>
      </c>
      <c r="AZ17" s="63">
        <f t="shared" si="23"/>
        <v>0</v>
      </c>
      <c r="BA17" s="67">
        <f t="shared" si="24"/>
        <v>0</v>
      </c>
      <c r="BB17" s="67">
        <f t="shared" si="25"/>
        <v>0</v>
      </c>
      <c r="BC17" s="62">
        <f t="shared" si="26"/>
        <v>0</v>
      </c>
      <c r="BD17" s="62">
        <f t="shared" si="27"/>
        <v>0</v>
      </c>
      <c r="BE17" s="62">
        <f t="shared" si="28"/>
        <v>0</v>
      </c>
      <c r="BF17" s="62">
        <f t="shared" si="29"/>
        <v>0</v>
      </c>
      <c r="BG17" s="62">
        <f t="shared" si="30"/>
        <v>0</v>
      </c>
      <c r="BH17" s="62">
        <f t="shared" si="31"/>
        <v>0</v>
      </c>
      <c r="BI17" s="62">
        <f t="shared" si="32"/>
        <v>0</v>
      </c>
      <c r="BJ17" s="62">
        <f t="shared" si="33"/>
        <v>0</v>
      </c>
      <c r="BK17" s="62">
        <f t="shared" si="34"/>
        <v>0</v>
      </c>
      <c r="BL17" s="62">
        <f t="shared" si="35"/>
        <v>0</v>
      </c>
      <c r="BM17" s="62">
        <f t="shared" si="36"/>
        <v>0</v>
      </c>
      <c r="BN17" s="62">
        <f t="shared" si="37"/>
        <v>0</v>
      </c>
      <c r="BO17" s="62">
        <f t="shared" si="38"/>
        <v>0</v>
      </c>
      <c r="BP17" s="62">
        <f t="shared" si="39"/>
        <v>0</v>
      </c>
      <c r="BQ17" s="62">
        <f t="shared" si="40"/>
        <v>0</v>
      </c>
      <c r="BR17" s="62">
        <f t="shared" si="41"/>
        <v>0</v>
      </c>
      <c r="BS17" s="62">
        <f t="shared" si="42"/>
        <v>0</v>
      </c>
      <c r="BT17" s="62">
        <f t="shared" si="43"/>
        <v>0</v>
      </c>
      <c r="BU17" s="62">
        <f t="shared" si="44"/>
        <v>0</v>
      </c>
      <c r="BV17" s="62">
        <f t="shared" si="45"/>
        <v>0</v>
      </c>
      <c r="BW17" s="63"/>
      <c r="BX17" t="str">
        <f t="shared" si="46"/>
        <v/>
      </c>
      <c r="BY17" s="96">
        <f t="shared" si="47"/>
        <v>0</v>
      </c>
      <c r="BZ17" s="96">
        <f t="shared" si="48"/>
        <v>0</v>
      </c>
      <c r="CA17" s="96">
        <f t="shared" si="49"/>
        <v>0</v>
      </c>
      <c r="CB17" s="96">
        <f t="shared" si="50"/>
        <v>0</v>
      </c>
      <c r="CC17" s="96">
        <f t="shared" si="51"/>
        <v>0</v>
      </c>
      <c r="CD17" s="96">
        <f t="shared" si="52"/>
        <v>0</v>
      </c>
      <c r="CE17" s="96">
        <f t="shared" si="53"/>
        <v>0</v>
      </c>
      <c r="CF17" s="96">
        <f t="shared" si="54"/>
        <v>0</v>
      </c>
      <c r="CG17" s="9"/>
    </row>
    <row r="18" spans="1:85">
      <c r="A18" s="168" t="s">
        <v>125</v>
      </c>
      <c r="B18" s="165" t="s">
        <v>126</v>
      </c>
      <c r="C18" s="166" t="s">
        <v>127</v>
      </c>
      <c r="D18" s="167" t="s">
        <v>128</v>
      </c>
      <c r="E18" s="78">
        <v>1</v>
      </c>
      <c r="F18" s="157">
        <v>150</v>
      </c>
      <c r="G18" s="68">
        <f t="shared" si="3"/>
        <v>150</v>
      </c>
      <c r="H18" s="69"/>
      <c r="I18" s="70">
        <f t="shared" si="4"/>
        <v>0</v>
      </c>
      <c r="J18" s="69"/>
      <c r="K18" s="70">
        <f t="shared" si="5"/>
        <v>0</v>
      </c>
      <c r="L18" s="69"/>
      <c r="M18" s="70">
        <f t="shared" si="6"/>
        <v>0</v>
      </c>
      <c r="N18" s="69"/>
      <c r="O18" s="70">
        <f t="shared" si="7"/>
        <v>0</v>
      </c>
      <c r="P18" s="69"/>
      <c r="Q18" s="70">
        <f t="shared" si="8"/>
        <v>0</v>
      </c>
      <c r="R18" s="71">
        <f t="shared" si="9"/>
        <v>1</v>
      </c>
      <c r="S18" s="70">
        <f t="shared" si="10"/>
        <v>150</v>
      </c>
      <c r="T18" s="72">
        <f t="shared" si="11"/>
        <v>0</v>
      </c>
      <c r="U18" s="73">
        <f t="shared" si="12"/>
        <v>0</v>
      </c>
      <c r="V18" s="73">
        <f t="shared" si="13"/>
        <v>0</v>
      </c>
      <c r="W18" s="73">
        <f t="shared" si="14"/>
        <v>0</v>
      </c>
      <c r="X18" s="73">
        <f t="shared" si="15"/>
        <v>0</v>
      </c>
      <c r="Y18" s="73">
        <f t="shared" si="16"/>
        <v>0</v>
      </c>
      <c r="Z18" s="73">
        <f t="shared" si="17"/>
        <v>0</v>
      </c>
      <c r="AA18" s="74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71">
        <f t="shared" si="18"/>
        <v>1</v>
      </c>
      <c r="AV18" s="76">
        <f t="shared" si="19"/>
        <v>0</v>
      </c>
      <c r="AW18" s="76">
        <f t="shared" si="20"/>
        <v>0</v>
      </c>
      <c r="AX18" s="76">
        <f t="shared" si="21"/>
        <v>0</v>
      </c>
      <c r="AY18" s="76">
        <f t="shared" si="22"/>
        <v>0</v>
      </c>
      <c r="AZ18" s="76">
        <f t="shared" si="23"/>
        <v>0</v>
      </c>
      <c r="BA18" s="71">
        <f t="shared" si="24"/>
        <v>1</v>
      </c>
      <c r="BB18" s="71">
        <f t="shared" si="25"/>
        <v>0</v>
      </c>
      <c r="BC18" s="77">
        <f t="shared" si="26"/>
        <v>0</v>
      </c>
      <c r="BD18" s="77">
        <f t="shared" si="27"/>
        <v>0</v>
      </c>
      <c r="BE18" s="77">
        <f t="shared" si="28"/>
        <v>0</v>
      </c>
      <c r="BF18" s="77">
        <f t="shared" si="29"/>
        <v>0</v>
      </c>
      <c r="BG18" s="77">
        <f t="shared" si="30"/>
        <v>0</v>
      </c>
      <c r="BH18" s="77">
        <f t="shared" si="31"/>
        <v>0</v>
      </c>
      <c r="BI18" s="77">
        <f t="shared" si="32"/>
        <v>0</v>
      </c>
      <c r="BJ18" s="77">
        <f t="shared" si="33"/>
        <v>0</v>
      </c>
      <c r="BK18" s="77">
        <f t="shared" si="34"/>
        <v>0</v>
      </c>
      <c r="BL18" s="77">
        <f t="shared" si="35"/>
        <v>0</v>
      </c>
      <c r="BM18" s="77">
        <f t="shared" si="36"/>
        <v>0</v>
      </c>
      <c r="BN18" s="77">
        <f t="shared" si="37"/>
        <v>0</v>
      </c>
      <c r="BO18" s="77">
        <f t="shared" si="38"/>
        <v>0</v>
      </c>
      <c r="BP18" s="77">
        <f t="shared" si="39"/>
        <v>0</v>
      </c>
      <c r="BQ18" s="77">
        <f t="shared" si="40"/>
        <v>0</v>
      </c>
      <c r="BR18" s="77">
        <f t="shared" si="41"/>
        <v>0</v>
      </c>
      <c r="BS18" s="77">
        <f t="shared" si="42"/>
        <v>0</v>
      </c>
      <c r="BT18" s="77">
        <f t="shared" si="43"/>
        <v>0</v>
      </c>
      <c r="BU18" s="77">
        <f t="shared" si="44"/>
        <v>0</v>
      </c>
      <c r="BV18" s="77">
        <f t="shared" si="45"/>
        <v>0</v>
      </c>
      <c r="BW18" s="161"/>
      <c r="BX18" s="12" t="str">
        <f t="shared" si="46"/>
        <v/>
      </c>
      <c r="BY18" s="97">
        <f t="shared" si="47"/>
        <v>0</v>
      </c>
      <c r="BZ18" s="161">
        <f t="shared" si="48"/>
        <v>0</v>
      </c>
      <c r="CA18" s="161">
        <f t="shared" si="49"/>
        <v>0</v>
      </c>
      <c r="CB18" s="161">
        <f t="shared" si="50"/>
        <v>0</v>
      </c>
      <c r="CC18" s="161">
        <f t="shared" si="51"/>
        <v>0</v>
      </c>
      <c r="CD18" s="161">
        <f t="shared" si="52"/>
        <v>0</v>
      </c>
      <c r="CE18" s="161">
        <f t="shared" si="53"/>
        <v>0</v>
      </c>
      <c r="CF18" s="161">
        <f t="shared" si="54"/>
        <v>0</v>
      </c>
      <c r="CG18" s="9"/>
    </row>
    <row r="19" spans="1:85">
      <c r="A19" s="168" t="s">
        <v>129</v>
      </c>
      <c r="B19" s="165" t="s">
        <v>130</v>
      </c>
      <c r="C19" s="166" t="s">
        <v>131</v>
      </c>
      <c r="D19" s="167" t="s">
        <v>132</v>
      </c>
      <c r="E19" s="78">
        <v>1</v>
      </c>
      <c r="F19" s="157">
        <v>95.795000000000002</v>
      </c>
      <c r="G19" s="68">
        <f t="shared" si="3"/>
        <v>95.795000000000002</v>
      </c>
      <c r="H19" s="69"/>
      <c r="I19" s="70">
        <f t="shared" si="4"/>
        <v>0</v>
      </c>
      <c r="J19" s="69"/>
      <c r="K19" s="70">
        <f t="shared" si="5"/>
        <v>0</v>
      </c>
      <c r="L19" s="69"/>
      <c r="M19" s="70">
        <f t="shared" si="6"/>
        <v>0</v>
      </c>
      <c r="N19" s="69"/>
      <c r="O19" s="70">
        <f t="shared" si="7"/>
        <v>0</v>
      </c>
      <c r="P19" s="69"/>
      <c r="Q19" s="70">
        <f t="shared" si="8"/>
        <v>0</v>
      </c>
      <c r="R19" s="71">
        <f t="shared" si="9"/>
        <v>1</v>
      </c>
      <c r="S19" s="70">
        <f t="shared" si="10"/>
        <v>95.795000000000002</v>
      </c>
      <c r="T19" s="72">
        <f t="shared" si="11"/>
        <v>0</v>
      </c>
      <c r="U19" s="73">
        <f t="shared" si="12"/>
        <v>0</v>
      </c>
      <c r="V19" s="73">
        <f t="shared" si="13"/>
        <v>0</v>
      </c>
      <c r="W19" s="73">
        <f t="shared" si="14"/>
        <v>0</v>
      </c>
      <c r="X19" s="73">
        <f t="shared" si="15"/>
        <v>0</v>
      </c>
      <c r="Y19" s="73">
        <f t="shared" si="16"/>
        <v>0</v>
      </c>
      <c r="Z19" s="73">
        <f t="shared" si="17"/>
        <v>0</v>
      </c>
      <c r="AA19" s="74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71">
        <f t="shared" si="18"/>
        <v>1</v>
      </c>
      <c r="AV19" s="76">
        <f t="shared" si="19"/>
        <v>0</v>
      </c>
      <c r="AW19" s="76">
        <f t="shared" si="20"/>
        <v>0</v>
      </c>
      <c r="AX19" s="76">
        <f t="shared" si="21"/>
        <v>0</v>
      </c>
      <c r="AY19" s="76">
        <f t="shared" si="22"/>
        <v>0</v>
      </c>
      <c r="AZ19" s="76">
        <f t="shared" si="23"/>
        <v>0</v>
      </c>
      <c r="BA19" s="71">
        <f t="shared" si="24"/>
        <v>1</v>
      </c>
      <c r="BB19" s="71">
        <f t="shared" si="25"/>
        <v>0</v>
      </c>
      <c r="BC19" s="77">
        <f t="shared" si="26"/>
        <v>0</v>
      </c>
      <c r="BD19" s="77">
        <f t="shared" si="27"/>
        <v>0</v>
      </c>
      <c r="BE19" s="77">
        <f t="shared" si="28"/>
        <v>0</v>
      </c>
      <c r="BF19" s="77">
        <f t="shared" si="29"/>
        <v>0</v>
      </c>
      <c r="BG19" s="77">
        <f t="shared" si="30"/>
        <v>0</v>
      </c>
      <c r="BH19" s="77">
        <f t="shared" si="31"/>
        <v>0</v>
      </c>
      <c r="BI19" s="77">
        <f t="shared" si="32"/>
        <v>0</v>
      </c>
      <c r="BJ19" s="77">
        <f t="shared" si="33"/>
        <v>0</v>
      </c>
      <c r="BK19" s="77">
        <f t="shared" si="34"/>
        <v>0</v>
      </c>
      <c r="BL19" s="77">
        <f t="shared" si="35"/>
        <v>0</v>
      </c>
      <c r="BM19" s="77">
        <f t="shared" si="36"/>
        <v>0</v>
      </c>
      <c r="BN19" s="77">
        <f t="shared" si="37"/>
        <v>0</v>
      </c>
      <c r="BO19" s="77">
        <f t="shared" si="38"/>
        <v>0</v>
      </c>
      <c r="BP19" s="77">
        <f t="shared" si="39"/>
        <v>0</v>
      </c>
      <c r="BQ19" s="77">
        <f t="shared" si="40"/>
        <v>0</v>
      </c>
      <c r="BR19" s="77">
        <f t="shared" si="41"/>
        <v>0</v>
      </c>
      <c r="BS19" s="77">
        <f t="shared" si="42"/>
        <v>0</v>
      </c>
      <c r="BT19" s="77">
        <f t="shared" si="43"/>
        <v>0</v>
      </c>
      <c r="BU19" s="77">
        <f t="shared" si="44"/>
        <v>0</v>
      </c>
      <c r="BV19" s="77">
        <f t="shared" si="45"/>
        <v>0</v>
      </c>
      <c r="BW19" s="161"/>
      <c r="BX19" s="12" t="str">
        <f t="shared" si="46"/>
        <v/>
      </c>
      <c r="BY19" s="97">
        <f t="shared" si="47"/>
        <v>0</v>
      </c>
      <c r="BZ19" s="161">
        <f t="shared" si="48"/>
        <v>0</v>
      </c>
      <c r="CA19" s="161">
        <f t="shared" si="49"/>
        <v>0</v>
      </c>
      <c r="CB19" s="161">
        <f t="shared" si="50"/>
        <v>0</v>
      </c>
      <c r="CC19" s="161">
        <f t="shared" si="51"/>
        <v>0</v>
      </c>
      <c r="CD19" s="161">
        <f t="shared" si="52"/>
        <v>0</v>
      </c>
      <c r="CE19" s="161">
        <f t="shared" si="53"/>
        <v>0</v>
      </c>
      <c r="CF19" s="161">
        <f t="shared" si="54"/>
        <v>0</v>
      </c>
      <c r="CG19" s="9"/>
    </row>
    <row r="20" spans="1:85">
      <c r="A20" s="58" t="s">
        <v>117</v>
      </c>
      <c r="B20" s="59" t="s">
        <v>133</v>
      </c>
      <c r="C20" s="60" t="s">
        <v>59</v>
      </c>
      <c r="D20" s="61" t="s">
        <v>118</v>
      </c>
      <c r="E20" s="61"/>
      <c r="F20" s="61"/>
      <c r="G20" s="62">
        <f>SUM(G21)</f>
        <v>489.4</v>
      </c>
      <c r="H20" s="63"/>
      <c r="I20" s="64">
        <f t="shared" si="4"/>
        <v>0</v>
      </c>
      <c r="J20" s="63"/>
      <c r="K20" s="64">
        <f t="shared" si="5"/>
        <v>0</v>
      </c>
      <c r="L20" s="63"/>
      <c r="M20" s="64">
        <f t="shared" si="6"/>
        <v>0</v>
      </c>
      <c r="N20" s="63"/>
      <c r="O20" s="64">
        <f t="shared" si="7"/>
        <v>0</v>
      </c>
      <c r="P20" s="63"/>
      <c r="Q20" s="64">
        <f t="shared" si="8"/>
        <v>0</v>
      </c>
      <c r="R20" s="162">
        <f t="shared" si="9"/>
        <v>0</v>
      </c>
      <c r="S20" s="66">
        <f t="shared" si="10"/>
        <v>0</v>
      </c>
      <c r="T20" s="62" t="str">
        <f t="shared" si="11"/>
        <v>suprimido</v>
      </c>
      <c r="U20" s="62">
        <f t="shared" si="12"/>
        <v>0</v>
      </c>
      <c r="V20" s="62">
        <f t="shared" si="13"/>
        <v>0</v>
      </c>
      <c r="W20" s="62">
        <f t="shared" si="14"/>
        <v>0</v>
      </c>
      <c r="X20" s="62">
        <f t="shared" si="15"/>
        <v>0</v>
      </c>
      <c r="Y20" s="62">
        <f t="shared" si="16"/>
        <v>0</v>
      </c>
      <c r="Z20" s="148" t="str">
        <f t="shared" si="17"/>
        <v/>
      </c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7" t="str">
        <f t="shared" si="18"/>
        <v/>
      </c>
      <c r="AV20" s="63">
        <f t="shared" si="19"/>
        <v>0</v>
      </c>
      <c r="AW20" s="63">
        <f t="shared" si="20"/>
        <v>0</v>
      </c>
      <c r="AX20" s="63">
        <f t="shared" si="21"/>
        <v>0</v>
      </c>
      <c r="AY20" s="63">
        <f t="shared" si="22"/>
        <v>0</v>
      </c>
      <c r="AZ20" s="63">
        <f t="shared" si="23"/>
        <v>0</v>
      </c>
      <c r="BA20" s="67">
        <f t="shared" si="24"/>
        <v>0</v>
      </c>
      <c r="BB20" s="67">
        <f t="shared" si="25"/>
        <v>0</v>
      </c>
      <c r="BC20" s="62">
        <f t="shared" si="26"/>
        <v>0</v>
      </c>
      <c r="BD20" s="62">
        <f t="shared" si="27"/>
        <v>0</v>
      </c>
      <c r="BE20" s="62">
        <f t="shared" si="28"/>
        <v>0</v>
      </c>
      <c r="BF20" s="62">
        <f t="shared" si="29"/>
        <v>0</v>
      </c>
      <c r="BG20" s="62">
        <f t="shared" si="30"/>
        <v>0</v>
      </c>
      <c r="BH20" s="62">
        <f t="shared" si="31"/>
        <v>0</v>
      </c>
      <c r="BI20" s="62">
        <f t="shared" si="32"/>
        <v>0</v>
      </c>
      <c r="BJ20" s="62">
        <f t="shared" si="33"/>
        <v>0</v>
      </c>
      <c r="BK20" s="62">
        <f t="shared" si="34"/>
        <v>0</v>
      </c>
      <c r="BL20" s="62">
        <f t="shared" si="35"/>
        <v>0</v>
      </c>
      <c r="BM20" s="62">
        <f t="shared" si="36"/>
        <v>0</v>
      </c>
      <c r="BN20" s="62">
        <f t="shared" si="37"/>
        <v>0</v>
      </c>
      <c r="BO20" s="62">
        <f t="shared" si="38"/>
        <v>0</v>
      </c>
      <c r="BP20" s="62">
        <f t="shared" si="39"/>
        <v>0</v>
      </c>
      <c r="BQ20" s="62">
        <f t="shared" si="40"/>
        <v>0</v>
      </c>
      <c r="BR20" s="62">
        <f t="shared" si="41"/>
        <v>0</v>
      </c>
      <c r="BS20" s="62">
        <f t="shared" si="42"/>
        <v>0</v>
      </c>
      <c r="BT20" s="62">
        <f t="shared" si="43"/>
        <v>0</v>
      </c>
      <c r="BU20" s="62">
        <f t="shared" si="44"/>
        <v>0</v>
      </c>
      <c r="BV20" s="62">
        <f t="shared" si="45"/>
        <v>0</v>
      </c>
      <c r="BW20" s="63"/>
      <c r="BX20" t="str">
        <f t="shared" si="46"/>
        <v/>
      </c>
      <c r="BY20" s="96">
        <f t="shared" si="47"/>
        <v>0</v>
      </c>
      <c r="BZ20" s="96">
        <f t="shared" si="48"/>
        <v>0</v>
      </c>
      <c r="CA20" s="96">
        <f t="shared" si="49"/>
        <v>0</v>
      </c>
      <c r="CB20" s="96">
        <f t="shared" si="50"/>
        <v>0</v>
      </c>
      <c r="CC20" s="96">
        <f t="shared" si="51"/>
        <v>0</v>
      </c>
      <c r="CD20" s="96">
        <f t="shared" si="52"/>
        <v>0</v>
      </c>
      <c r="CE20" s="96">
        <f t="shared" si="53"/>
        <v>0</v>
      </c>
      <c r="CF20" s="96">
        <f t="shared" si="54"/>
        <v>0</v>
      </c>
      <c r="CG20" s="9"/>
    </row>
    <row r="21" spans="1:85">
      <c r="A21" s="168" t="s">
        <v>134</v>
      </c>
      <c r="B21" s="165" t="s">
        <v>135</v>
      </c>
      <c r="C21" s="166" t="s">
        <v>136</v>
      </c>
      <c r="D21" s="167" t="s">
        <v>137</v>
      </c>
      <c r="E21" s="78">
        <v>2</v>
      </c>
      <c r="F21" s="157">
        <v>244.7</v>
      </c>
      <c r="G21" s="68">
        <f t="shared" si="3"/>
        <v>489.4</v>
      </c>
      <c r="H21" s="69"/>
      <c r="I21" s="70">
        <f t="shared" si="4"/>
        <v>0</v>
      </c>
      <c r="J21" s="69"/>
      <c r="K21" s="70">
        <f t="shared" si="5"/>
        <v>0</v>
      </c>
      <c r="L21" s="69"/>
      <c r="M21" s="70">
        <f t="shared" si="6"/>
        <v>0</v>
      </c>
      <c r="N21" s="69"/>
      <c r="O21" s="70">
        <f t="shared" si="7"/>
        <v>0</v>
      </c>
      <c r="P21" s="69"/>
      <c r="Q21" s="70">
        <f t="shared" si="8"/>
        <v>0</v>
      </c>
      <c r="R21" s="71">
        <f t="shared" si="9"/>
        <v>2</v>
      </c>
      <c r="S21" s="70">
        <f t="shared" si="10"/>
        <v>489.4</v>
      </c>
      <c r="T21" s="72">
        <f t="shared" si="11"/>
        <v>0</v>
      </c>
      <c r="U21" s="73">
        <f t="shared" si="12"/>
        <v>0</v>
      </c>
      <c r="V21" s="73">
        <f t="shared" si="13"/>
        <v>0</v>
      </c>
      <c r="W21" s="73">
        <f t="shared" si="14"/>
        <v>0</v>
      </c>
      <c r="X21" s="73">
        <f t="shared" si="15"/>
        <v>0</v>
      </c>
      <c r="Y21" s="73">
        <f t="shared" si="16"/>
        <v>0</v>
      </c>
      <c r="Z21" s="73">
        <f t="shared" si="17"/>
        <v>0</v>
      </c>
      <c r="AA21" s="74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71">
        <f t="shared" si="18"/>
        <v>2</v>
      </c>
      <c r="AV21" s="76">
        <f t="shared" si="19"/>
        <v>0</v>
      </c>
      <c r="AW21" s="76">
        <f t="shared" si="20"/>
        <v>0</v>
      </c>
      <c r="AX21" s="76">
        <f t="shared" si="21"/>
        <v>0</v>
      </c>
      <c r="AY21" s="76">
        <f t="shared" si="22"/>
        <v>0</v>
      </c>
      <c r="AZ21" s="76">
        <f t="shared" si="23"/>
        <v>0</v>
      </c>
      <c r="BA21" s="71">
        <f t="shared" si="24"/>
        <v>2</v>
      </c>
      <c r="BB21" s="71">
        <f t="shared" si="25"/>
        <v>0</v>
      </c>
      <c r="BC21" s="77">
        <f t="shared" si="26"/>
        <v>0</v>
      </c>
      <c r="BD21" s="77">
        <f t="shared" si="27"/>
        <v>0</v>
      </c>
      <c r="BE21" s="77">
        <f t="shared" si="28"/>
        <v>0</v>
      </c>
      <c r="BF21" s="77">
        <f t="shared" si="29"/>
        <v>0</v>
      </c>
      <c r="BG21" s="77">
        <f t="shared" si="30"/>
        <v>0</v>
      </c>
      <c r="BH21" s="77">
        <f t="shared" si="31"/>
        <v>0</v>
      </c>
      <c r="BI21" s="77">
        <f t="shared" si="32"/>
        <v>0</v>
      </c>
      <c r="BJ21" s="77">
        <f t="shared" si="33"/>
        <v>0</v>
      </c>
      <c r="BK21" s="77">
        <f t="shared" si="34"/>
        <v>0</v>
      </c>
      <c r="BL21" s="77">
        <f t="shared" si="35"/>
        <v>0</v>
      </c>
      <c r="BM21" s="77">
        <f t="shared" si="36"/>
        <v>0</v>
      </c>
      <c r="BN21" s="77">
        <f t="shared" si="37"/>
        <v>0</v>
      </c>
      <c r="BO21" s="77">
        <f t="shared" si="38"/>
        <v>0</v>
      </c>
      <c r="BP21" s="77">
        <f t="shared" si="39"/>
        <v>0</v>
      </c>
      <c r="BQ21" s="77">
        <f t="shared" si="40"/>
        <v>0</v>
      </c>
      <c r="BR21" s="77">
        <f t="shared" si="41"/>
        <v>0</v>
      </c>
      <c r="BS21" s="77">
        <f t="shared" si="42"/>
        <v>0</v>
      </c>
      <c r="BT21" s="77">
        <f t="shared" si="43"/>
        <v>0</v>
      </c>
      <c r="BU21" s="77">
        <f t="shared" si="44"/>
        <v>0</v>
      </c>
      <c r="BV21" s="77">
        <f t="shared" si="45"/>
        <v>0</v>
      </c>
      <c r="BW21" s="161"/>
      <c r="BX21" s="12" t="str">
        <f t="shared" si="46"/>
        <v/>
      </c>
      <c r="BY21" s="97">
        <f t="shared" si="47"/>
        <v>0</v>
      </c>
      <c r="BZ21" s="161">
        <f t="shared" si="48"/>
        <v>0</v>
      </c>
      <c r="CA21" s="161">
        <f t="shared" si="49"/>
        <v>0</v>
      </c>
      <c r="CB21" s="161">
        <f t="shared" si="50"/>
        <v>0</v>
      </c>
      <c r="CC21" s="161">
        <f t="shared" si="51"/>
        <v>0</v>
      </c>
      <c r="CD21" s="161">
        <f t="shared" si="52"/>
        <v>0</v>
      </c>
      <c r="CE21" s="161">
        <f t="shared" si="53"/>
        <v>0</v>
      </c>
      <c r="CF21" s="161">
        <f t="shared" si="54"/>
        <v>0</v>
      </c>
      <c r="CG21" s="9"/>
    </row>
    <row r="22" spans="1:85">
      <c r="A22" s="58" t="s">
        <v>117</v>
      </c>
      <c r="B22" s="59" t="s">
        <v>138</v>
      </c>
      <c r="C22" s="60" t="s">
        <v>139</v>
      </c>
      <c r="D22" s="61" t="s">
        <v>118</v>
      </c>
      <c r="E22" s="61"/>
      <c r="F22" s="61"/>
      <c r="G22" s="62">
        <f>SUM(G23:G32)</f>
        <v>1065.54757062</v>
      </c>
      <c r="H22" s="63"/>
      <c r="I22" s="64">
        <f t="shared" si="4"/>
        <v>0</v>
      </c>
      <c r="J22" s="63"/>
      <c r="K22" s="64">
        <f t="shared" si="5"/>
        <v>0</v>
      </c>
      <c r="L22" s="63"/>
      <c r="M22" s="64">
        <f t="shared" si="6"/>
        <v>0</v>
      </c>
      <c r="N22" s="63"/>
      <c r="O22" s="64">
        <f t="shared" si="7"/>
        <v>0</v>
      </c>
      <c r="P22" s="63"/>
      <c r="Q22" s="64">
        <f t="shared" si="8"/>
        <v>0</v>
      </c>
      <c r="R22" s="162">
        <f t="shared" si="9"/>
        <v>0</v>
      </c>
      <c r="S22" s="66">
        <f t="shared" si="10"/>
        <v>0</v>
      </c>
      <c r="T22" s="62" t="str">
        <f t="shared" si="11"/>
        <v>suprimido</v>
      </c>
      <c r="U22" s="62">
        <f t="shared" si="12"/>
        <v>0</v>
      </c>
      <c r="V22" s="62">
        <f t="shared" si="13"/>
        <v>0</v>
      </c>
      <c r="W22" s="62">
        <f t="shared" si="14"/>
        <v>0</v>
      </c>
      <c r="X22" s="62">
        <f t="shared" si="15"/>
        <v>0</v>
      </c>
      <c r="Y22" s="62">
        <f t="shared" si="16"/>
        <v>0</v>
      </c>
      <c r="Z22" s="148" t="str">
        <f t="shared" si="17"/>
        <v/>
      </c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7" t="str">
        <f t="shared" si="18"/>
        <v/>
      </c>
      <c r="AV22" s="63">
        <f t="shared" si="19"/>
        <v>0</v>
      </c>
      <c r="AW22" s="63">
        <f t="shared" si="20"/>
        <v>0</v>
      </c>
      <c r="AX22" s="63">
        <f t="shared" si="21"/>
        <v>0</v>
      </c>
      <c r="AY22" s="63">
        <f t="shared" si="22"/>
        <v>0</v>
      </c>
      <c r="AZ22" s="63">
        <f t="shared" si="23"/>
        <v>0</v>
      </c>
      <c r="BA22" s="67">
        <f t="shared" si="24"/>
        <v>0</v>
      </c>
      <c r="BB22" s="67">
        <f t="shared" si="25"/>
        <v>0</v>
      </c>
      <c r="BC22" s="62">
        <f t="shared" si="26"/>
        <v>0</v>
      </c>
      <c r="BD22" s="62">
        <f t="shared" si="27"/>
        <v>0</v>
      </c>
      <c r="BE22" s="62">
        <f t="shared" si="28"/>
        <v>0</v>
      </c>
      <c r="BF22" s="62">
        <f t="shared" si="29"/>
        <v>0</v>
      </c>
      <c r="BG22" s="62">
        <f t="shared" si="30"/>
        <v>0</v>
      </c>
      <c r="BH22" s="62">
        <f t="shared" si="31"/>
        <v>0</v>
      </c>
      <c r="BI22" s="62">
        <f t="shared" si="32"/>
        <v>0</v>
      </c>
      <c r="BJ22" s="62">
        <f t="shared" si="33"/>
        <v>0</v>
      </c>
      <c r="BK22" s="62">
        <f t="shared" si="34"/>
        <v>0</v>
      </c>
      <c r="BL22" s="62">
        <f t="shared" si="35"/>
        <v>0</v>
      </c>
      <c r="BM22" s="62">
        <f t="shared" si="36"/>
        <v>0</v>
      </c>
      <c r="BN22" s="62">
        <f t="shared" si="37"/>
        <v>0</v>
      </c>
      <c r="BO22" s="62">
        <f t="shared" si="38"/>
        <v>0</v>
      </c>
      <c r="BP22" s="62">
        <f t="shared" si="39"/>
        <v>0</v>
      </c>
      <c r="BQ22" s="62">
        <f t="shared" si="40"/>
        <v>0</v>
      </c>
      <c r="BR22" s="62">
        <f t="shared" si="41"/>
        <v>0</v>
      </c>
      <c r="BS22" s="62">
        <f t="shared" si="42"/>
        <v>0</v>
      </c>
      <c r="BT22" s="62">
        <f t="shared" si="43"/>
        <v>0</v>
      </c>
      <c r="BU22" s="62">
        <f t="shared" si="44"/>
        <v>0</v>
      </c>
      <c r="BV22" s="62">
        <f t="shared" si="45"/>
        <v>0</v>
      </c>
      <c r="BW22" s="63"/>
      <c r="BX22" t="str">
        <f t="shared" si="46"/>
        <v/>
      </c>
      <c r="BY22" s="96">
        <f t="shared" si="47"/>
        <v>0</v>
      </c>
      <c r="BZ22" s="96">
        <f t="shared" si="48"/>
        <v>0</v>
      </c>
      <c r="CA22" s="96">
        <f t="shared" si="49"/>
        <v>0</v>
      </c>
      <c r="CB22" s="96">
        <f t="shared" si="50"/>
        <v>0</v>
      </c>
      <c r="CC22" s="96">
        <f t="shared" si="51"/>
        <v>0</v>
      </c>
      <c r="CD22" s="96">
        <f t="shared" si="52"/>
        <v>0</v>
      </c>
      <c r="CE22" s="96">
        <f t="shared" si="53"/>
        <v>0</v>
      </c>
      <c r="CF22" s="96">
        <f t="shared" si="54"/>
        <v>0</v>
      </c>
      <c r="CG22" s="9"/>
    </row>
    <row r="23" spans="1:85">
      <c r="A23" s="165">
        <v>72215</v>
      </c>
      <c r="B23" s="165" t="s">
        <v>140</v>
      </c>
      <c r="C23" s="166" t="s">
        <v>141</v>
      </c>
      <c r="D23" s="167" t="s">
        <v>142</v>
      </c>
      <c r="E23" s="78">
        <v>2.4451499999999999</v>
      </c>
      <c r="F23" s="157">
        <v>27.56</v>
      </c>
      <c r="G23" s="68">
        <f t="shared" si="3"/>
        <v>67.388334</v>
      </c>
      <c r="H23" s="69"/>
      <c r="I23" s="70">
        <f t="shared" si="4"/>
        <v>0</v>
      </c>
      <c r="J23" s="69"/>
      <c r="K23" s="70">
        <f t="shared" si="5"/>
        <v>0</v>
      </c>
      <c r="L23" s="69"/>
      <c r="M23" s="70">
        <f t="shared" si="6"/>
        <v>0</v>
      </c>
      <c r="N23" s="69"/>
      <c r="O23" s="70">
        <f t="shared" si="7"/>
        <v>0</v>
      </c>
      <c r="P23" s="69"/>
      <c r="Q23" s="70">
        <f t="shared" si="8"/>
        <v>0</v>
      </c>
      <c r="R23" s="71">
        <f t="shared" si="9"/>
        <v>2.4451499999999999</v>
      </c>
      <c r="S23" s="70">
        <f t="shared" si="10"/>
        <v>67.388334</v>
      </c>
      <c r="T23" s="72">
        <f t="shared" si="11"/>
        <v>0</v>
      </c>
      <c r="U23" s="73">
        <f t="shared" si="12"/>
        <v>0</v>
      </c>
      <c r="V23" s="73">
        <f t="shared" si="13"/>
        <v>0</v>
      </c>
      <c r="W23" s="73">
        <f t="shared" si="14"/>
        <v>0</v>
      </c>
      <c r="X23" s="73">
        <f t="shared" si="15"/>
        <v>0</v>
      </c>
      <c r="Y23" s="73">
        <f t="shared" si="16"/>
        <v>0</v>
      </c>
      <c r="Z23" s="73">
        <f t="shared" si="17"/>
        <v>0</v>
      </c>
      <c r="AA23" s="74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71">
        <f t="shared" si="18"/>
        <v>2.4451499999999999</v>
      </c>
      <c r="AV23" s="76">
        <f t="shared" si="19"/>
        <v>0</v>
      </c>
      <c r="AW23" s="76">
        <f t="shared" si="20"/>
        <v>0</v>
      </c>
      <c r="AX23" s="76">
        <f t="shared" si="21"/>
        <v>0</v>
      </c>
      <c r="AY23" s="76">
        <f t="shared" si="22"/>
        <v>0</v>
      </c>
      <c r="AZ23" s="76">
        <f t="shared" si="23"/>
        <v>0</v>
      </c>
      <c r="BA23" s="71">
        <f t="shared" si="24"/>
        <v>2.4451499999999999</v>
      </c>
      <c r="BB23" s="71">
        <f t="shared" si="25"/>
        <v>0</v>
      </c>
      <c r="BC23" s="77">
        <f t="shared" si="26"/>
        <v>0</v>
      </c>
      <c r="BD23" s="77">
        <f t="shared" si="27"/>
        <v>0</v>
      </c>
      <c r="BE23" s="77">
        <f t="shared" si="28"/>
        <v>0</v>
      </c>
      <c r="BF23" s="77">
        <f t="shared" si="29"/>
        <v>0</v>
      </c>
      <c r="BG23" s="77">
        <f t="shared" si="30"/>
        <v>0</v>
      </c>
      <c r="BH23" s="77">
        <f t="shared" si="31"/>
        <v>0</v>
      </c>
      <c r="BI23" s="77">
        <f t="shared" si="32"/>
        <v>0</v>
      </c>
      <c r="BJ23" s="77">
        <f t="shared" si="33"/>
        <v>0</v>
      </c>
      <c r="BK23" s="77">
        <f t="shared" si="34"/>
        <v>0</v>
      </c>
      <c r="BL23" s="77">
        <f t="shared" si="35"/>
        <v>0</v>
      </c>
      <c r="BM23" s="77">
        <f t="shared" si="36"/>
        <v>0</v>
      </c>
      <c r="BN23" s="77">
        <f t="shared" si="37"/>
        <v>0</v>
      </c>
      <c r="BO23" s="77">
        <f t="shared" si="38"/>
        <v>0</v>
      </c>
      <c r="BP23" s="77">
        <f t="shared" si="39"/>
        <v>0</v>
      </c>
      <c r="BQ23" s="77">
        <f t="shared" si="40"/>
        <v>0</v>
      </c>
      <c r="BR23" s="77">
        <f t="shared" si="41"/>
        <v>0</v>
      </c>
      <c r="BS23" s="77">
        <f t="shared" si="42"/>
        <v>0</v>
      </c>
      <c r="BT23" s="77">
        <f t="shared" si="43"/>
        <v>0</v>
      </c>
      <c r="BU23" s="77">
        <f t="shared" si="44"/>
        <v>0</v>
      </c>
      <c r="BV23" s="77">
        <f t="shared" si="45"/>
        <v>0</v>
      </c>
      <c r="BW23" s="161"/>
      <c r="BX23" s="12" t="str">
        <f t="shared" si="46"/>
        <v/>
      </c>
      <c r="BY23" s="97">
        <f t="shared" si="47"/>
        <v>0</v>
      </c>
      <c r="BZ23" s="161">
        <f t="shared" si="48"/>
        <v>0</v>
      </c>
      <c r="CA23" s="161">
        <f t="shared" si="49"/>
        <v>0</v>
      </c>
      <c r="CB23" s="161">
        <f t="shared" si="50"/>
        <v>0</v>
      </c>
      <c r="CC23" s="161">
        <f t="shared" si="51"/>
        <v>0</v>
      </c>
      <c r="CD23" s="161">
        <f t="shared" si="52"/>
        <v>0</v>
      </c>
      <c r="CE23" s="161">
        <f t="shared" si="53"/>
        <v>0</v>
      </c>
      <c r="CF23" s="161">
        <f t="shared" si="54"/>
        <v>0</v>
      </c>
      <c r="CG23" s="9"/>
    </row>
    <row r="24" spans="1:85">
      <c r="A24" s="168" t="s">
        <v>143</v>
      </c>
      <c r="B24" s="165" t="s">
        <v>144</v>
      </c>
      <c r="C24" s="166" t="s">
        <v>145</v>
      </c>
      <c r="D24" s="167" t="s">
        <v>137</v>
      </c>
      <c r="E24" s="78">
        <v>9</v>
      </c>
      <c r="F24" s="157">
        <v>13.2912</v>
      </c>
      <c r="G24" s="68">
        <f t="shared" si="3"/>
        <v>119.6208</v>
      </c>
      <c r="H24" s="69"/>
      <c r="I24" s="70">
        <f t="shared" si="4"/>
        <v>0</v>
      </c>
      <c r="J24" s="69"/>
      <c r="K24" s="70">
        <f t="shared" si="5"/>
        <v>0</v>
      </c>
      <c r="L24" s="69"/>
      <c r="M24" s="70">
        <f t="shared" si="6"/>
        <v>0</v>
      </c>
      <c r="N24" s="69"/>
      <c r="O24" s="70">
        <f t="shared" si="7"/>
        <v>0</v>
      </c>
      <c r="P24" s="69"/>
      <c r="Q24" s="70">
        <f t="shared" si="8"/>
        <v>0</v>
      </c>
      <c r="R24" s="71">
        <f t="shared" si="9"/>
        <v>9</v>
      </c>
      <c r="S24" s="70">
        <f t="shared" si="10"/>
        <v>119.6208</v>
      </c>
      <c r="T24" s="72">
        <f t="shared" si="11"/>
        <v>0</v>
      </c>
      <c r="U24" s="73">
        <f t="shared" si="12"/>
        <v>0</v>
      </c>
      <c r="V24" s="73">
        <f t="shared" si="13"/>
        <v>0</v>
      </c>
      <c r="W24" s="73">
        <f t="shared" si="14"/>
        <v>0</v>
      </c>
      <c r="X24" s="73">
        <f t="shared" si="15"/>
        <v>0</v>
      </c>
      <c r="Y24" s="73">
        <f t="shared" si="16"/>
        <v>0</v>
      </c>
      <c r="Z24" s="73">
        <f t="shared" si="17"/>
        <v>0</v>
      </c>
      <c r="AA24" s="74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71">
        <f t="shared" si="18"/>
        <v>9</v>
      </c>
      <c r="AV24" s="76">
        <f t="shared" si="19"/>
        <v>0</v>
      </c>
      <c r="AW24" s="76">
        <f t="shared" si="20"/>
        <v>0</v>
      </c>
      <c r="AX24" s="76">
        <f t="shared" si="21"/>
        <v>0</v>
      </c>
      <c r="AY24" s="76">
        <f t="shared" si="22"/>
        <v>0</v>
      </c>
      <c r="AZ24" s="76">
        <f t="shared" si="23"/>
        <v>0</v>
      </c>
      <c r="BA24" s="71">
        <f t="shared" si="24"/>
        <v>9</v>
      </c>
      <c r="BB24" s="71">
        <f t="shared" si="25"/>
        <v>0</v>
      </c>
      <c r="BC24" s="77">
        <f t="shared" si="26"/>
        <v>0</v>
      </c>
      <c r="BD24" s="77">
        <f t="shared" si="27"/>
        <v>0</v>
      </c>
      <c r="BE24" s="77">
        <f t="shared" si="28"/>
        <v>0</v>
      </c>
      <c r="BF24" s="77">
        <f t="shared" si="29"/>
        <v>0</v>
      </c>
      <c r="BG24" s="77">
        <f t="shared" si="30"/>
        <v>0</v>
      </c>
      <c r="BH24" s="77">
        <f t="shared" si="31"/>
        <v>0</v>
      </c>
      <c r="BI24" s="77">
        <f t="shared" si="32"/>
        <v>0</v>
      </c>
      <c r="BJ24" s="77">
        <f t="shared" si="33"/>
        <v>0</v>
      </c>
      <c r="BK24" s="77">
        <f t="shared" si="34"/>
        <v>0</v>
      </c>
      <c r="BL24" s="77">
        <f t="shared" si="35"/>
        <v>0</v>
      </c>
      <c r="BM24" s="77">
        <f t="shared" si="36"/>
        <v>0</v>
      </c>
      <c r="BN24" s="77">
        <f t="shared" si="37"/>
        <v>0</v>
      </c>
      <c r="BO24" s="77">
        <f t="shared" si="38"/>
        <v>0</v>
      </c>
      <c r="BP24" s="77">
        <f t="shared" si="39"/>
        <v>0</v>
      </c>
      <c r="BQ24" s="77">
        <f t="shared" si="40"/>
        <v>0</v>
      </c>
      <c r="BR24" s="77">
        <f t="shared" si="41"/>
        <v>0</v>
      </c>
      <c r="BS24" s="77">
        <f t="shared" si="42"/>
        <v>0</v>
      </c>
      <c r="BT24" s="77">
        <f t="shared" si="43"/>
        <v>0</v>
      </c>
      <c r="BU24" s="77">
        <f t="shared" si="44"/>
        <v>0</v>
      </c>
      <c r="BV24" s="77">
        <f t="shared" si="45"/>
        <v>0</v>
      </c>
      <c r="BW24" s="161"/>
      <c r="BX24" s="12" t="str">
        <f t="shared" si="46"/>
        <v/>
      </c>
      <c r="BY24" s="97">
        <f t="shared" si="47"/>
        <v>0</v>
      </c>
      <c r="BZ24" s="161">
        <f t="shared" si="48"/>
        <v>0</v>
      </c>
      <c r="CA24" s="161">
        <f t="shared" si="49"/>
        <v>0</v>
      </c>
      <c r="CB24" s="161">
        <f t="shared" si="50"/>
        <v>0</v>
      </c>
      <c r="CC24" s="161">
        <f t="shared" si="51"/>
        <v>0</v>
      </c>
      <c r="CD24" s="161">
        <f t="shared" si="52"/>
        <v>0</v>
      </c>
      <c r="CE24" s="161">
        <f t="shared" si="53"/>
        <v>0</v>
      </c>
      <c r="CF24" s="161">
        <f t="shared" si="54"/>
        <v>0</v>
      </c>
      <c r="CG24" s="9"/>
    </row>
    <row r="25" spans="1:85">
      <c r="A25" s="168">
        <v>85367</v>
      </c>
      <c r="B25" s="165" t="s">
        <v>146</v>
      </c>
      <c r="C25" s="166" t="s">
        <v>147</v>
      </c>
      <c r="D25" s="167" t="s">
        <v>137</v>
      </c>
      <c r="E25" s="78">
        <v>40.04</v>
      </c>
      <c r="F25" s="157">
        <v>10.39</v>
      </c>
      <c r="G25" s="68">
        <f t="shared" si="3"/>
        <v>416.01560000000001</v>
      </c>
      <c r="H25" s="69"/>
      <c r="I25" s="70">
        <f t="shared" si="4"/>
        <v>0</v>
      </c>
      <c r="J25" s="69"/>
      <c r="K25" s="70">
        <f t="shared" si="5"/>
        <v>0</v>
      </c>
      <c r="L25" s="69"/>
      <c r="M25" s="70">
        <f t="shared" si="6"/>
        <v>0</v>
      </c>
      <c r="N25" s="69"/>
      <c r="O25" s="70">
        <f t="shared" si="7"/>
        <v>0</v>
      </c>
      <c r="P25" s="69"/>
      <c r="Q25" s="70">
        <f t="shared" si="8"/>
        <v>0</v>
      </c>
      <c r="R25" s="71">
        <f t="shared" si="9"/>
        <v>40.04</v>
      </c>
      <c r="S25" s="70">
        <f t="shared" si="10"/>
        <v>416.01560000000001</v>
      </c>
      <c r="T25" s="72">
        <f t="shared" si="11"/>
        <v>0</v>
      </c>
      <c r="U25" s="73">
        <f t="shared" si="12"/>
        <v>0</v>
      </c>
      <c r="V25" s="73">
        <f t="shared" si="13"/>
        <v>0</v>
      </c>
      <c r="W25" s="73">
        <f t="shared" si="14"/>
        <v>0</v>
      </c>
      <c r="X25" s="73">
        <f t="shared" si="15"/>
        <v>0</v>
      </c>
      <c r="Y25" s="73">
        <f t="shared" si="16"/>
        <v>0</v>
      </c>
      <c r="Z25" s="73">
        <f t="shared" si="17"/>
        <v>0</v>
      </c>
      <c r="AA25" s="74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71">
        <f t="shared" si="18"/>
        <v>40.04</v>
      </c>
      <c r="AV25" s="76">
        <f t="shared" si="19"/>
        <v>0</v>
      </c>
      <c r="AW25" s="76">
        <f t="shared" si="20"/>
        <v>0</v>
      </c>
      <c r="AX25" s="76">
        <f t="shared" si="21"/>
        <v>0</v>
      </c>
      <c r="AY25" s="76">
        <f t="shared" si="22"/>
        <v>0</v>
      </c>
      <c r="AZ25" s="76">
        <f t="shared" si="23"/>
        <v>0</v>
      </c>
      <c r="BA25" s="71">
        <f t="shared" si="24"/>
        <v>40.04</v>
      </c>
      <c r="BB25" s="71">
        <f t="shared" si="25"/>
        <v>0</v>
      </c>
      <c r="BC25" s="77">
        <f t="shared" si="26"/>
        <v>0</v>
      </c>
      <c r="BD25" s="77">
        <f t="shared" si="27"/>
        <v>0</v>
      </c>
      <c r="BE25" s="77">
        <f t="shared" si="28"/>
        <v>0</v>
      </c>
      <c r="BF25" s="77">
        <f t="shared" si="29"/>
        <v>0</v>
      </c>
      <c r="BG25" s="77">
        <f t="shared" si="30"/>
        <v>0</v>
      </c>
      <c r="BH25" s="77">
        <f t="shared" si="31"/>
        <v>0</v>
      </c>
      <c r="BI25" s="77">
        <f t="shared" si="32"/>
        <v>0</v>
      </c>
      <c r="BJ25" s="77">
        <f t="shared" si="33"/>
        <v>0</v>
      </c>
      <c r="BK25" s="77">
        <f t="shared" si="34"/>
        <v>0</v>
      </c>
      <c r="BL25" s="77">
        <f t="shared" si="35"/>
        <v>0</v>
      </c>
      <c r="BM25" s="77">
        <f t="shared" si="36"/>
        <v>0</v>
      </c>
      <c r="BN25" s="77">
        <f t="shared" si="37"/>
        <v>0</v>
      </c>
      <c r="BO25" s="77">
        <f t="shared" si="38"/>
        <v>0</v>
      </c>
      <c r="BP25" s="77">
        <f t="shared" si="39"/>
        <v>0</v>
      </c>
      <c r="BQ25" s="77">
        <f t="shared" si="40"/>
        <v>0</v>
      </c>
      <c r="BR25" s="77">
        <f t="shared" si="41"/>
        <v>0</v>
      </c>
      <c r="BS25" s="77">
        <f t="shared" si="42"/>
        <v>0</v>
      </c>
      <c r="BT25" s="77">
        <f t="shared" si="43"/>
        <v>0</v>
      </c>
      <c r="BU25" s="77">
        <f t="shared" si="44"/>
        <v>0</v>
      </c>
      <c r="BV25" s="77">
        <f t="shared" si="45"/>
        <v>0</v>
      </c>
      <c r="BW25" s="161"/>
      <c r="BX25" s="12" t="str">
        <f t="shared" si="46"/>
        <v/>
      </c>
      <c r="BY25" s="97">
        <f t="shared" si="47"/>
        <v>0</v>
      </c>
      <c r="BZ25" s="161">
        <f t="shared" si="48"/>
        <v>0</v>
      </c>
      <c r="CA25" s="161">
        <f t="shared" si="49"/>
        <v>0</v>
      </c>
      <c r="CB25" s="161">
        <f t="shared" si="50"/>
        <v>0</v>
      </c>
      <c r="CC25" s="161">
        <f t="shared" si="51"/>
        <v>0</v>
      </c>
      <c r="CD25" s="161">
        <f t="shared" si="52"/>
        <v>0</v>
      </c>
      <c r="CE25" s="161">
        <f t="shared" si="53"/>
        <v>0</v>
      </c>
      <c r="CF25" s="161">
        <f t="shared" si="54"/>
        <v>0</v>
      </c>
      <c r="CG25" s="9"/>
    </row>
    <row r="26" spans="1:85">
      <c r="A26" s="168">
        <v>72143</v>
      </c>
      <c r="B26" s="165" t="s">
        <v>148</v>
      </c>
      <c r="C26" s="166" t="s">
        <v>149</v>
      </c>
      <c r="D26" s="167" t="s">
        <v>150</v>
      </c>
      <c r="E26" s="78">
        <v>1</v>
      </c>
      <c r="F26" s="157">
        <v>31.93</v>
      </c>
      <c r="G26" s="68">
        <f t="shared" si="3"/>
        <v>31.93</v>
      </c>
      <c r="H26" s="69"/>
      <c r="I26" s="70">
        <f t="shared" si="4"/>
        <v>0</v>
      </c>
      <c r="J26" s="69"/>
      <c r="K26" s="70">
        <f t="shared" si="5"/>
        <v>0</v>
      </c>
      <c r="L26" s="69"/>
      <c r="M26" s="70">
        <f t="shared" si="6"/>
        <v>0</v>
      </c>
      <c r="N26" s="69"/>
      <c r="O26" s="70">
        <f t="shared" si="7"/>
        <v>0</v>
      </c>
      <c r="P26" s="69"/>
      <c r="Q26" s="70">
        <f t="shared" si="8"/>
        <v>0</v>
      </c>
      <c r="R26" s="71">
        <f t="shared" si="9"/>
        <v>1</v>
      </c>
      <c r="S26" s="70">
        <f t="shared" si="10"/>
        <v>31.93</v>
      </c>
      <c r="T26" s="72">
        <f t="shared" si="11"/>
        <v>0</v>
      </c>
      <c r="U26" s="73">
        <f t="shared" si="12"/>
        <v>0</v>
      </c>
      <c r="V26" s="73">
        <f t="shared" si="13"/>
        <v>0</v>
      </c>
      <c r="W26" s="73">
        <f t="shared" si="14"/>
        <v>0</v>
      </c>
      <c r="X26" s="73">
        <f t="shared" si="15"/>
        <v>0</v>
      </c>
      <c r="Y26" s="73">
        <f t="shared" si="16"/>
        <v>0</v>
      </c>
      <c r="Z26" s="73">
        <f t="shared" si="17"/>
        <v>0</v>
      </c>
      <c r="AA26" s="74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71">
        <f t="shared" si="18"/>
        <v>1</v>
      </c>
      <c r="AV26" s="76">
        <f t="shared" si="19"/>
        <v>0</v>
      </c>
      <c r="AW26" s="76">
        <f t="shared" si="20"/>
        <v>0</v>
      </c>
      <c r="AX26" s="76">
        <f t="shared" si="21"/>
        <v>0</v>
      </c>
      <c r="AY26" s="76">
        <f t="shared" si="22"/>
        <v>0</v>
      </c>
      <c r="AZ26" s="76">
        <f t="shared" si="23"/>
        <v>0</v>
      </c>
      <c r="BA26" s="71">
        <f t="shared" si="24"/>
        <v>1</v>
      </c>
      <c r="BB26" s="71">
        <f t="shared" si="25"/>
        <v>0</v>
      </c>
      <c r="BC26" s="77">
        <f t="shared" si="26"/>
        <v>0</v>
      </c>
      <c r="BD26" s="77">
        <f t="shared" si="27"/>
        <v>0</v>
      </c>
      <c r="BE26" s="77">
        <f t="shared" si="28"/>
        <v>0</v>
      </c>
      <c r="BF26" s="77">
        <f t="shared" si="29"/>
        <v>0</v>
      </c>
      <c r="BG26" s="77">
        <f t="shared" si="30"/>
        <v>0</v>
      </c>
      <c r="BH26" s="77">
        <f t="shared" si="31"/>
        <v>0</v>
      </c>
      <c r="BI26" s="77">
        <f t="shared" si="32"/>
        <v>0</v>
      </c>
      <c r="BJ26" s="77">
        <f t="shared" si="33"/>
        <v>0</v>
      </c>
      <c r="BK26" s="77">
        <f t="shared" si="34"/>
        <v>0</v>
      </c>
      <c r="BL26" s="77">
        <f t="shared" si="35"/>
        <v>0</v>
      </c>
      <c r="BM26" s="77">
        <f t="shared" si="36"/>
        <v>0</v>
      </c>
      <c r="BN26" s="77">
        <f t="shared" si="37"/>
        <v>0</v>
      </c>
      <c r="BO26" s="77">
        <f t="shared" si="38"/>
        <v>0</v>
      </c>
      <c r="BP26" s="77">
        <f t="shared" si="39"/>
        <v>0</v>
      </c>
      <c r="BQ26" s="77">
        <f t="shared" si="40"/>
        <v>0</v>
      </c>
      <c r="BR26" s="77">
        <f t="shared" si="41"/>
        <v>0</v>
      </c>
      <c r="BS26" s="77">
        <f t="shared" si="42"/>
        <v>0</v>
      </c>
      <c r="BT26" s="77">
        <f t="shared" si="43"/>
        <v>0</v>
      </c>
      <c r="BU26" s="77">
        <f t="shared" si="44"/>
        <v>0</v>
      </c>
      <c r="BV26" s="77">
        <f t="shared" si="45"/>
        <v>0</v>
      </c>
      <c r="BW26" s="161"/>
      <c r="BX26" s="12" t="str">
        <f t="shared" si="46"/>
        <v/>
      </c>
      <c r="BY26" s="97">
        <f t="shared" si="47"/>
        <v>0</v>
      </c>
      <c r="BZ26" s="161">
        <f t="shared" si="48"/>
        <v>0</v>
      </c>
      <c r="CA26" s="161">
        <f t="shared" si="49"/>
        <v>0</v>
      </c>
      <c r="CB26" s="161">
        <f t="shared" si="50"/>
        <v>0</v>
      </c>
      <c r="CC26" s="161">
        <f t="shared" si="51"/>
        <v>0</v>
      </c>
      <c r="CD26" s="161">
        <f t="shared" si="52"/>
        <v>0</v>
      </c>
      <c r="CE26" s="161">
        <f t="shared" si="53"/>
        <v>0</v>
      </c>
      <c r="CF26" s="161">
        <f t="shared" si="54"/>
        <v>0</v>
      </c>
      <c r="CG26" s="9"/>
    </row>
    <row r="27" spans="1:85">
      <c r="A27" s="168">
        <v>85334</v>
      </c>
      <c r="B27" s="165" t="s">
        <v>151</v>
      </c>
      <c r="C27" s="166" t="s">
        <v>152</v>
      </c>
      <c r="D27" s="167" t="s">
        <v>137</v>
      </c>
      <c r="E27" s="78">
        <v>8.32</v>
      </c>
      <c r="F27" s="157">
        <v>11.02</v>
      </c>
      <c r="G27" s="68">
        <f t="shared" si="3"/>
        <v>91.686400000000006</v>
      </c>
      <c r="H27" s="69"/>
      <c r="I27" s="70">
        <f t="shared" si="4"/>
        <v>0</v>
      </c>
      <c r="J27" s="69"/>
      <c r="K27" s="70">
        <f t="shared" si="5"/>
        <v>0</v>
      </c>
      <c r="L27" s="69"/>
      <c r="M27" s="70">
        <f t="shared" si="6"/>
        <v>0</v>
      </c>
      <c r="N27" s="69"/>
      <c r="O27" s="70">
        <f t="shared" si="7"/>
        <v>0</v>
      </c>
      <c r="P27" s="69"/>
      <c r="Q27" s="70">
        <f t="shared" si="8"/>
        <v>0</v>
      </c>
      <c r="R27" s="71">
        <f t="shared" si="9"/>
        <v>8.32</v>
      </c>
      <c r="S27" s="70">
        <f t="shared" si="10"/>
        <v>91.686400000000006</v>
      </c>
      <c r="T27" s="72">
        <f t="shared" si="11"/>
        <v>0</v>
      </c>
      <c r="U27" s="73">
        <f t="shared" si="12"/>
        <v>0</v>
      </c>
      <c r="V27" s="73">
        <f t="shared" si="13"/>
        <v>0</v>
      </c>
      <c r="W27" s="73">
        <f t="shared" si="14"/>
        <v>0</v>
      </c>
      <c r="X27" s="73">
        <f t="shared" si="15"/>
        <v>0</v>
      </c>
      <c r="Y27" s="73">
        <f t="shared" si="16"/>
        <v>0</v>
      </c>
      <c r="Z27" s="73">
        <f t="shared" si="17"/>
        <v>0</v>
      </c>
      <c r="AA27" s="74"/>
      <c r="AB27" s="161"/>
      <c r="AC27" s="161"/>
      <c r="AD27" s="161"/>
      <c r="AE27" s="161"/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71">
        <f t="shared" si="18"/>
        <v>8.32</v>
      </c>
      <c r="AV27" s="76">
        <f t="shared" si="19"/>
        <v>0</v>
      </c>
      <c r="AW27" s="76">
        <f t="shared" si="20"/>
        <v>0</v>
      </c>
      <c r="AX27" s="76">
        <f t="shared" si="21"/>
        <v>0</v>
      </c>
      <c r="AY27" s="76">
        <f t="shared" si="22"/>
        <v>0</v>
      </c>
      <c r="AZ27" s="76">
        <f t="shared" si="23"/>
        <v>0</v>
      </c>
      <c r="BA27" s="71">
        <f t="shared" si="24"/>
        <v>8.32</v>
      </c>
      <c r="BB27" s="71">
        <f t="shared" si="25"/>
        <v>0</v>
      </c>
      <c r="BC27" s="77">
        <f t="shared" si="26"/>
        <v>0</v>
      </c>
      <c r="BD27" s="77">
        <f t="shared" si="27"/>
        <v>0</v>
      </c>
      <c r="BE27" s="77">
        <f t="shared" si="28"/>
        <v>0</v>
      </c>
      <c r="BF27" s="77">
        <f t="shared" si="29"/>
        <v>0</v>
      </c>
      <c r="BG27" s="77">
        <f t="shared" si="30"/>
        <v>0</v>
      </c>
      <c r="BH27" s="77">
        <f t="shared" si="31"/>
        <v>0</v>
      </c>
      <c r="BI27" s="77">
        <f t="shared" si="32"/>
        <v>0</v>
      </c>
      <c r="BJ27" s="77">
        <f t="shared" si="33"/>
        <v>0</v>
      </c>
      <c r="BK27" s="77">
        <f t="shared" si="34"/>
        <v>0</v>
      </c>
      <c r="BL27" s="77">
        <f t="shared" si="35"/>
        <v>0</v>
      </c>
      <c r="BM27" s="77">
        <f t="shared" si="36"/>
        <v>0</v>
      </c>
      <c r="BN27" s="77">
        <f t="shared" si="37"/>
        <v>0</v>
      </c>
      <c r="BO27" s="77">
        <f t="shared" si="38"/>
        <v>0</v>
      </c>
      <c r="BP27" s="77">
        <f t="shared" si="39"/>
        <v>0</v>
      </c>
      <c r="BQ27" s="77">
        <f t="shared" si="40"/>
        <v>0</v>
      </c>
      <c r="BR27" s="77">
        <f t="shared" si="41"/>
        <v>0</v>
      </c>
      <c r="BS27" s="77">
        <f t="shared" si="42"/>
        <v>0</v>
      </c>
      <c r="BT27" s="77">
        <f t="shared" si="43"/>
        <v>0</v>
      </c>
      <c r="BU27" s="77">
        <f t="shared" si="44"/>
        <v>0</v>
      </c>
      <c r="BV27" s="77">
        <f t="shared" si="45"/>
        <v>0</v>
      </c>
      <c r="BW27" s="161"/>
      <c r="BX27" s="12" t="str">
        <f t="shared" si="46"/>
        <v/>
      </c>
      <c r="BY27" s="97">
        <f t="shared" si="47"/>
        <v>0</v>
      </c>
      <c r="BZ27" s="161">
        <f t="shared" si="48"/>
        <v>0</v>
      </c>
      <c r="CA27" s="161">
        <f t="shared" si="49"/>
        <v>0</v>
      </c>
      <c r="CB27" s="161">
        <f t="shared" si="50"/>
        <v>0</v>
      </c>
      <c r="CC27" s="161">
        <f t="shared" si="51"/>
        <v>0</v>
      </c>
      <c r="CD27" s="161">
        <f t="shared" si="52"/>
        <v>0</v>
      </c>
      <c r="CE27" s="161">
        <f t="shared" si="53"/>
        <v>0</v>
      </c>
      <c r="CF27" s="161">
        <f t="shared" si="54"/>
        <v>0</v>
      </c>
      <c r="CG27" s="9"/>
    </row>
    <row r="28" spans="1:85">
      <c r="A28" s="168">
        <v>72242</v>
      </c>
      <c r="B28" s="165" t="s">
        <v>153</v>
      </c>
      <c r="C28" s="166" t="s">
        <v>154</v>
      </c>
      <c r="D28" s="167" t="s">
        <v>137</v>
      </c>
      <c r="E28" s="78">
        <v>6</v>
      </c>
      <c r="F28" s="157">
        <v>3.58</v>
      </c>
      <c r="G28" s="68">
        <f t="shared" si="3"/>
        <v>21.48</v>
      </c>
      <c r="H28" s="69"/>
      <c r="I28" s="70">
        <f t="shared" si="4"/>
        <v>0</v>
      </c>
      <c r="J28" s="69"/>
      <c r="K28" s="70">
        <f t="shared" si="5"/>
        <v>0</v>
      </c>
      <c r="L28" s="69"/>
      <c r="M28" s="70">
        <f t="shared" si="6"/>
        <v>0</v>
      </c>
      <c r="N28" s="69"/>
      <c r="O28" s="70">
        <f t="shared" si="7"/>
        <v>0</v>
      </c>
      <c r="P28" s="69"/>
      <c r="Q28" s="70">
        <f t="shared" si="8"/>
        <v>0</v>
      </c>
      <c r="R28" s="71">
        <f t="shared" si="9"/>
        <v>6</v>
      </c>
      <c r="S28" s="70">
        <f t="shared" si="10"/>
        <v>21.48</v>
      </c>
      <c r="T28" s="72">
        <f t="shared" si="11"/>
        <v>0</v>
      </c>
      <c r="U28" s="73">
        <f t="shared" si="12"/>
        <v>0</v>
      </c>
      <c r="V28" s="73">
        <f t="shared" si="13"/>
        <v>0</v>
      </c>
      <c r="W28" s="73">
        <f t="shared" si="14"/>
        <v>0</v>
      </c>
      <c r="X28" s="73">
        <f t="shared" si="15"/>
        <v>0</v>
      </c>
      <c r="Y28" s="73">
        <f t="shared" si="16"/>
        <v>0</v>
      </c>
      <c r="Z28" s="73">
        <f t="shared" si="17"/>
        <v>0</v>
      </c>
      <c r="AA28" s="74"/>
      <c r="AB28" s="161"/>
      <c r="AC28" s="161"/>
      <c r="AD28" s="161"/>
      <c r="AE28" s="161"/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71">
        <f t="shared" si="18"/>
        <v>6</v>
      </c>
      <c r="AV28" s="76">
        <f t="shared" si="19"/>
        <v>0</v>
      </c>
      <c r="AW28" s="76">
        <f t="shared" si="20"/>
        <v>0</v>
      </c>
      <c r="AX28" s="76">
        <f t="shared" si="21"/>
        <v>0</v>
      </c>
      <c r="AY28" s="76">
        <f t="shared" si="22"/>
        <v>0</v>
      </c>
      <c r="AZ28" s="76">
        <f t="shared" si="23"/>
        <v>0</v>
      </c>
      <c r="BA28" s="71">
        <f t="shared" si="24"/>
        <v>6</v>
      </c>
      <c r="BB28" s="71">
        <f t="shared" si="25"/>
        <v>0</v>
      </c>
      <c r="BC28" s="77">
        <f t="shared" si="26"/>
        <v>0</v>
      </c>
      <c r="BD28" s="77">
        <f t="shared" si="27"/>
        <v>0</v>
      </c>
      <c r="BE28" s="77">
        <f t="shared" si="28"/>
        <v>0</v>
      </c>
      <c r="BF28" s="77">
        <f t="shared" si="29"/>
        <v>0</v>
      </c>
      <c r="BG28" s="77">
        <f t="shared" si="30"/>
        <v>0</v>
      </c>
      <c r="BH28" s="77">
        <f t="shared" si="31"/>
        <v>0</v>
      </c>
      <c r="BI28" s="77">
        <f t="shared" si="32"/>
        <v>0</v>
      </c>
      <c r="BJ28" s="77">
        <f t="shared" si="33"/>
        <v>0</v>
      </c>
      <c r="BK28" s="77">
        <f t="shared" si="34"/>
        <v>0</v>
      </c>
      <c r="BL28" s="77">
        <f t="shared" si="35"/>
        <v>0</v>
      </c>
      <c r="BM28" s="77">
        <f t="shared" si="36"/>
        <v>0</v>
      </c>
      <c r="BN28" s="77">
        <f t="shared" si="37"/>
        <v>0</v>
      </c>
      <c r="BO28" s="77">
        <f t="shared" si="38"/>
        <v>0</v>
      </c>
      <c r="BP28" s="77">
        <f t="shared" si="39"/>
        <v>0</v>
      </c>
      <c r="BQ28" s="77">
        <f t="shared" si="40"/>
        <v>0</v>
      </c>
      <c r="BR28" s="77">
        <f t="shared" si="41"/>
        <v>0</v>
      </c>
      <c r="BS28" s="77">
        <f t="shared" si="42"/>
        <v>0</v>
      </c>
      <c r="BT28" s="77">
        <f t="shared" si="43"/>
        <v>0</v>
      </c>
      <c r="BU28" s="77">
        <f t="shared" si="44"/>
        <v>0</v>
      </c>
      <c r="BV28" s="77">
        <f t="shared" si="45"/>
        <v>0</v>
      </c>
      <c r="BW28" s="161"/>
      <c r="BX28" s="12" t="str">
        <f t="shared" si="46"/>
        <v/>
      </c>
      <c r="BY28" s="97">
        <f t="shared" si="47"/>
        <v>0</v>
      </c>
      <c r="BZ28" s="161">
        <f t="shared" si="48"/>
        <v>0</v>
      </c>
      <c r="CA28" s="161">
        <f t="shared" si="49"/>
        <v>0</v>
      </c>
      <c r="CB28" s="161">
        <f t="shared" si="50"/>
        <v>0</v>
      </c>
      <c r="CC28" s="161">
        <f t="shared" si="51"/>
        <v>0</v>
      </c>
      <c r="CD28" s="161">
        <f t="shared" si="52"/>
        <v>0</v>
      </c>
      <c r="CE28" s="161">
        <f t="shared" si="53"/>
        <v>0</v>
      </c>
      <c r="CF28" s="161">
        <f t="shared" si="54"/>
        <v>0</v>
      </c>
      <c r="CG28" s="9"/>
    </row>
    <row r="29" spans="1:85">
      <c r="A29" s="168" t="s">
        <v>155</v>
      </c>
      <c r="B29" s="165" t="s">
        <v>156</v>
      </c>
      <c r="C29" s="166" t="s">
        <v>157</v>
      </c>
      <c r="D29" s="167" t="s">
        <v>137</v>
      </c>
      <c r="E29" s="78">
        <v>2</v>
      </c>
      <c r="F29" s="157">
        <v>5.51</v>
      </c>
      <c r="G29" s="68">
        <f t="shared" si="3"/>
        <v>11.02</v>
      </c>
      <c r="H29" s="69"/>
      <c r="I29" s="70">
        <f t="shared" si="4"/>
        <v>0</v>
      </c>
      <c r="J29" s="69"/>
      <c r="K29" s="70">
        <f t="shared" si="5"/>
        <v>0</v>
      </c>
      <c r="L29" s="69"/>
      <c r="M29" s="70">
        <f t="shared" si="6"/>
        <v>0</v>
      </c>
      <c r="N29" s="69"/>
      <c r="O29" s="70">
        <f t="shared" si="7"/>
        <v>0</v>
      </c>
      <c r="P29" s="69"/>
      <c r="Q29" s="70">
        <f t="shared" si="8"/>
        <v>0</v>
      </c>
      <c r="R29" s="71">
        <f t="shared" si="9"/>
        <v>2</v>
      </c>
      <c r="S29" s="70">
        <f t="shared" si="10"/>
        <v>11.02</v>
      </c>
      <c r="T29" s="72">
        <f t="shared" si="11"/>
        <v>0</v>
      </c>
      <c r="U29" s="73">
        <f t="shared" si="12"/>
        <v>0</v>
      </c>
      <c r="V29" s="73">
        <f t="shared" si="13"/>
        <v>0</v>
      </c>
      <c r="W29" s="73">
        <f t="shared" si="14"/>
        <v>0</v>
      </c>
      <c r="X29" s="73">
        <f t="shared" si="15"/>
        <v>0</v>
      </c>
      <c r="Y29" s="73">
        <f t="shared" si="16"/>
        <v>0</v>
      </c>
      <c r="Z29" s="73">
        <f t="shared" si="17"/>
        <v>0</v>
      </c>
      <c r="AA29" s="74"/>
      <c r="AB29" s="161"/>
      <c r="AC29" s="161"/>
      <c r="AD29" s="161"/>
      <c r="AE29" s="161"/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71">
        <f t="shared" si="18"/>
        <v>2</v>
      </c>
      <c r="AV29" s="76">
        <f t="shared" si="19"/>
        <v>0</v>
      </c>
      <c r="AW29" s="76">
        <f t="shared" si="20"/>
        <v>0</v>
      </c>
      <c r="AX29" s="76">
        <f t="shared" si="21"/>
        <v>0</v>
      </c>
      <c r="AY29" s="76">
        <f t="shared" si="22"/>
        <v>0</v>
      </c>
      <c r="AZ29" s="76">
        <f t="shared" si="23"/>
        <v>0</v>
      </c>
      <c r="BA29" s="71">
        <f t="shared" si="24"/>
        <v>2</v>
      </c>
      <c r="BB29" s="71">
        <f t="shared" si="25"/>
        <v>0</v>
      </c>
      <c r="BC29" s="77">
        <f t="shared" si="26"/>
        <v>0</v>
      </c>
      <c r="BD29" s="77">
        <f t="shared" si="27"/>
        <v>0</v>
      </c>
      <c r="BE29" s="77">
        <f t="shared" si="28"/>
        <v>0</v>
      </c>
      <c r="BF29" s="77">
        <f t="shared" si="29"/>
        <v>0</v>
      </c>
      <c r="BG29" s="77">
        <f t="shared" si="30"/>
        <v>0</v>
      </c>
      <c r="BH29" s="77">
        <f t="shared" si="31"/>
        <v>0</v>
      </c>
      <c r="BI29" s="77">
        <f t="shared" si="32"/>
        <v>0</v>
      </c>
      <c r="BJ29" s="77">
        <f t="shared" si="33"/>
        <v>0</v>
      </c>
      <c r="BK29" s="77">
        <f t="shared" si="34"/>
        <v>0</v>
      </c>
      <c r="BL29" s="77">
        <f t="shared" si="35"/>
        <v>0</v>
      </c>
      <c r="BM29" s="77">
        <f t="shared" si="36"/>
        <v>0</v>
      </c>
      <c r="BN29" s="77">
        <f t="shared" si="37"/>
        <v>0</v>
      </c>
      <c r="BO29" s="77">
        <f t="shared" si="38"/>
        <v>0</v>
      </c>
      <c r="BP29" s="77">
        <f t="shared" si="39"/>
        <v>0</v>
      </c>
      <c r="BQ29" s="77">
        <f t="shared" si="40"/>
        <v>0</v>
      </c>
      <c r="BR29" s="77">
        <f t="shared" si="41"/>
        <v>0</v>
      </c>
      <c r="BS29" s="77">
        <f t="shared" si="42"/>
        <v>0</v>
      </c>
      <c r="BT29" s="77">
        <f t="shared" si="43"/>
        <v>0</v>
      </c>
      <c r="BU29" s="77">
        <f t="shared" si="44"/>
        <v>0</v>
      </c>
      <c r="BV29" s="77">
        <f t="shared" si="45"/>
        <v>0</v>
      </c>
      <c r="BW29" s="161"/>
      <c r="BX29" s="12" t="str">
        <f t="shared" si="46"/>
        <v/>
      </c>
      <c r="BY29" s="97">
        <f t="shared" si="47"/>
        <v>0</v>
      </c>
      <c r="BZ29" s="161">
        <f t="shared" si="48"/>
        <v>0</v>
      </c>
      <c r="CA29" s="161">
        <f t="shared" si="49"/>
        <v>0</v>
      </c>
      <c r="CB29" s="161">
        <f t="shared" si="50"/>
        <v>0</v>
      </c>
      <c r="CC29" s="161">
        <f t="shared" si="51"/>
        <v>0</v>
      </c>
      <c r="CD29" s="161">
        <f t="shared" si="52"/>
        <v>0</v>
      </c>
      <c r="CE29" s="161">
        <f t="shared" si="53"/>
        <v>0</v>
      </c>
      <c r="CF29" s="161">
        <f t="shared" si="54"/>
        <v>0</v>
      </c>
      <c r="CG29" s="9"/>
    </row>
    <row r="30" spans="1:85">
      <c r="A30" s="168" t="s">
        <v>158</v>
      </c>
      <c r="B30" s="165" t="s">
        <v>159</v>
      </c>
      <c r="C30" s="166" t="s">
        <v>160</v>
      </c>
      <c r="D30" s="167" t="s">
        <v>150</v>
      </c>
      <c r="E30" s="78">
        <v>2</v>
      </c>
      <c r="F30" s="157">
        <v>7.5410000000000004</v>
      </c>
      <c r="G30" s="68">
        <f t="shared" si="3"/>
        <v>15.082000000000001</v>
      </c>
      <c r="H30" s="69"/>
      <c r="I30" s="70">
        <f t="shared" si="4"/>
        <v>0</v>
      </c>
      <c r="J30" s="69"/>
      <c r="K30" s="70">
        <f t="shared" si="5"/>
        <v>0</v>
      </c>
      <c r="L30" s="69"/>
      <c r="M30" s="70">
        <f t="shared" si="6"/>
        <v>0</v>
      </c>
      <c r="N30" s="69"/>
      <c r="O30" s="70">
        <f t="shared" si="7"/>
        <v>0</v>
      </c>
      <c r="P30" s="69"/>
      <c r="Q30" s="70">
        <f t="shared" si="8"/>
        <v>0</v>
      </c>
      <c r="R30" s="71">
        <f t="shared" si="9"/>
        <v>2</v>
      </c>
      <c r="S30" s="70">
        <f t="shared" si="10"/>
        <v>15.082000000000001</v>
      </c>
      <c r="T30" s="72">
        <f t="shared" si="11"/>
        <v>0</v>
      </c>
      <c r="U30" s="73">
        <f t="shared" si="12"/>
        <v>0</v>
      </c>
      <c r="V30" s="73">
        <f t="shared" si="13"/>
        <v>0</v>
      </c>
      <c r="W30" s="73">
        <f t="shared" si="14"/>
        <v>0</v>
      </c>
      <c r="X30" s="73">
        <f t="shared" si="15"/>
        <v>0</v>
      </c>
      <c r="Y30" s="73">
        <f t="shared" si="16"/>
        <v>0</v>
      </c>
      <c r="Z30" s="73">
        <f t="shared" si="17"/>
        <v>0</v>
      </c>
      <c r="AA30" s="74"/>
      <c r="AB30" s="161"/>
      <c r="AC30" s="161"/>
      <c r="AD30" s="161"/>
      <c r="AE30" s="161"/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71">
        <f t="shared" si="18"/>
        <v>2</v>
      </c>
      <c r="AV30" s="76">
        <f t="shared" si="19"/>
        <v>0</v>
      </c>
      <c r="AW30" s="76">
        <f t="shared" si="20"/>
        <v>0</v>
      </c>
      <c r="AX30" s="76">
        <f t="shared" si="21"/>
        <v>0</v>
      </c>
      <c r="AY30" s="76">
        <f t="shared" si="22"/>
        <v>0</v>
      </c>
      <c r="AZ30" s="76">
        <f t="shared" si="23"/>
        <v>0</v>
      </c>
      <c r="BA30" s="71">
        <f t="shared" si="24"/>
        <v>2</v>
      </c>
      <c r="BB30" s="71">
        <f t="shared" si="25"/>
        <v>0</v>
      </c>
      <c r="BC30" s="77">
        <f t="shared" si="26"/>
        <v>0</v>
      </c>
      <c r="BD30" s="77">
        <f t="shared" si="27"/>
        <v>0</v>
      </c>
      <c r="BE30" s="77">
        <f t="shared" si="28"/>
        <v>0</v>
      </c>
      <c r="BF30" s="77">
        <f t="shared" si="29"/>
        <v>0</v>
      </c>
      <c r="BG30" s="77">
        <f t="shared" si="30"/>
        <v>0</v>
      </c>
      <c r="BH30" s="77">
        <f t="shared" si="31"/>
        <v>0</v>
      </c>
      <c r="BI30" s="77">
        <f t="shared" si="32"/>
        <v>0</v>
      </c>
      <c r="BJ30" s="77">
        <f t="shared" si="33"/>
        <v>0</v>
      </c>
      <c r="BK30" s="77">
        <f t="shared" si="34"/>
        <v>0</v>
      </c>
      <c r="BL30" s="77">
        <f t="shared" si="35"/>
        <v>0</v>
      </c>
      <c r="BM30" s="77">
        <f t="shared" si="36"/>
        <v>0</v>
      </c>
      <c r="BN30" s="77">
        <f t="shared" si="37"/>
        <v>0</v>
      </c>
      <c r="BO30" s="77">
        <f t="shared" si="38"/>
        <v>0</v>
      </c>
      <c r="BP30" s="77">
        <f t="shared" si="39"/>
        <v>0</v>
      </c>
      <c r="BQ30" s="77">
        <f t="shared" si="40"/>
        <v>0</v>
      </c>
      <c r="BR30" s="77">
        <f t="shared" si="41"/>
        <v>0</v>
      </c>
      <c r="BS30" s="77">
        <f t="shared" si="42"/>
        <v>0</v>
      </c>
      <c r="BT30" s="77">
        <f t="shared" si="43"/>
        <v>0</v>
      </c>
      <c r="BU30" s="77">
        <f t="shared" si="44"/>
        <v>0</v>
      </c>
      <c r="BV30" s="77">
        <f t="shared" si="45"/>
        <v>0</v>
      </c>
      <c r="BW30" s="161"/>
      <c r="BX30" s="12" t="str">
        <f t="shared" si="46"/>
        <v/>
      </c>
      <c r="BY30" s="97">
        <f t="shared" si="47"/>
        <v>0</v>
      </c>
      <c r="BZ30" s="161">
        <f t="shared" si="48"/>
        <v>0</v>
      </c>
      <c r="CA30" s="161">
        <f t="shared" si="49"/>
        <v>0</v>
      </c>
      <c r="CB30" s="161">
        <f t="shared" si="50"/>
        <v>0</v>
      </c>
      <c r="CC30" s="161">
        <f t="shared" si="51"/>
        <v>0</v>
      </c>
      <c r="CD30" s="161">
        <f t="shared" si="52"/>
        <v>0</v>
      </c>
      <c r="CE30" s="161">
        <f t="shared" si="53"/>
        <v>0</v>
      </c>
      <c r="CF30" s="161">
        <f t="shared" si="54"/>
        <v>0</v>
      </c>
      <c r="CG30" s="9"/>
    </row>
    <row r="31" spans="1:85">
      <c r="A31" s="168">
        <v>72897</v>
      </c>
      <c r="B31" s="165" t="s">
        <v>161</v>
      </c>
      <c r="C31" s="166" t="s">
        <v>162</v>
      </c>
      <c r="D31" s="167" t="s">
        <v>142</v>
      </c>
      <c r="E31" s="78">
        <v>13.254068999999999</v>
      </c>
      <c r="F31" s="157">
        <v>17.66</v>
      </c>
      <c r="G31" s="68">
        <f t="shared" si="3"/>
        <v>234.06685854</v>
      </c>
      <c r="H31" s="69"/>
      <c r="I31" s="70">
        <f t="shared" si="4"/>
        <v>0</v>
      </c>
      <c r="J31" s="69"/>
      <c r="K31" s="70">
        <f t="shared" si="5"/>
        <v>0</v>
      </c>
      <c r="L31" s="69"/>
      <c r="M31" s="70">
        <f t="shared" si="6"/>
        <v>0</v>
      </c>
      <c r="N31" s="69"/>
      <c r="O31" s="70">
        <f t="shared" si="7"/>
        <v>0</v>
      </c>
      <c r="P31" s="69"/>
      <c r="Q31" s="70">
        <f t="shared" si="8"/>
        <v>0</v>
      </c>
      <c r="R31" s="71">
        <f t="shared" si="9"/>
        <v>13.254068999999999</v>
      </c>
      <c r="S31" s="70">
        <f t="shared" si="10"/>
        <v>234.06685854</v>
      </c>
      <c r="T31" s="72">
        <f t="shared" si="11"/>
        <v>0</v>
      </c>
      <c r="U31" s="73">
        <f t="shared" si="12"/>
        <v>0</v>
      </c>
      <c r="V31" s="73">
        <f t="shared" si="13"/>
        <v>0</v>
      </c>
      <c r="W31" s="73">
        <f t="shared" si="14"/>
        <v>0</v>
      </c>
      <c r="X31" s="73">
        <f t="shared" si="15"/>
        <v>0</v>
      </c>
      <c r="Y31" s="73">
        <f t="shared" si="16"/>
        <v>0</v>
      </c>
      <c r="Z31" s="73">
        <f t="shared" si="17"/>
        <v>0</v>
      </c>
      <c r="AA31" s="74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71">
        <f t="shared" si="18"/>
        <v>13.254068999999999</v>
      </c>
      <c r="AV31" s="76">
        <f t="shared" si="19"/>
        <v>0</v>
      </c>
      <c r="AW31" s="76">
        <f t="shared" si="20"/>
        <v>0</v>
      </c>
      <c r="AX31" s="76">
        <f t="shared" si="21"/>
        <v>0</v>
      </c>
      <c r="AY31" s="76">
        <f t="shared" si="22"/>
        <v>0</v>
      </c>
      <c r="AZ31" s="76">
        <f t="shared" si="23"/>
        <v>0</v>
      </c>
      <c r="BA31" s="71">
        <f t="shared" si="24"/>
        <v>13.254068999999999</v>
      </c>
      <c r="BB31" s="71">
        <f t="shared" si="25"/>
        <v>0</v>
      </c>
      <c r="BC31" s="77">
        <f t="shared" si="26"/>
        <v>0</v>
      </c>
      <c r="BD31" s="77">
        <f t="shared" si="27"/>
        <v>0</v>
      </c>
      <c r="BE31" s="77">
        <f t="shared" si="28"/>
        <v>0</v>
      </c>
      <c r="BF31" s="77">
        <f t="shared" si="29"/>
        <v>0</v>
      </c>
      <c r="BG31" s="77">
        <f t="shared" si="30"/>
        <v>0</v>
      </c>
      <c r="BH31" s="77">
        <f t="shared" si="31"/>
        <v>0</v>
      </c>
      <c r="BI31" s="77">
        <f t="shared" si="32"/>
        <v>0</v>
      </c>
      <c r="BJ31" s="77">
        <f t="shared" si="33"/>
        <v>0</v>
      </c>
      <c r="BK31" s="77">
        <f t="shared" si="34"/>
        <v>0</v>
      </c>
      <c r="BL31" s="77">
        <f t="shared" si="35"/>
        <v>0</v>
      </c>
      <c r="BM31" s="77">
        <f t="shared" si="36"/>
        <v>0</v>
      </c>
      <c r="BN31" s="77">
        <f t="shared" si="37"/>
        <v>0</v>
      </c>
      <c r="BO31" s="77">
        <f t="shared" si="38"/>
        <v>0</v>
      </c>
      <c r="BP31" s="77">
        <f t="shared" si="39"/>
        <v>0</v>
      </c>
      <c r="BQ31" s="77">
        <f t="shared" si="40"/>
        <v>0</v>
      </c>
      <c r="BR31" s="77">
        <f t="shared" si="41"/>
        <v>0</v>
      </c>
      <c r="BS31" s="77">
        <f t="shared" si="42"/>
        <v>0</v>
      </c>
      <c r="BT31" s="77">
        <f t="shared" si="43"/>
        <v>0</v>
      </c>
      <c r="BU31" s="77">
        <f t="shared" si="44"/>
        <v>0</v>
      </c>
      <c r="BV31" s="77">
        <f t="shared" si="45"/>
        <v>0</v>
      </c>
      <c r="BW31" s="161"/>
      <c r="BX31" s="12" t="str">
        <f t="shared" si="46"/>
        <v/>
      </c>
      <c r="BY31" s="97">
        <f t="shared" si="47"/>
        <v>0</v>
      </c>
      <c r="BZ31" s="161">
        <f t="shared" si="48"/>
        <v>0</v>
      </c>
      <c r="CA31" s="161">
        <f t="shared" si="49"/>
        <v>0</v>
      </c>
      <c r="CB31" s="161">
        <f t="shared" si="50"/>
        <v>0</v>
      </c>
      <c r="CC31" s="161">
        <f t="shared" si="51"/>
        <v>0</v>
      </c>
      <c r="CD31" s="161">
        <f t="shared" si="52"/>
        <v>0</v>
      </c>
      <c r="CE31" s="161">
        <f t="shared" si="53"/>
        <v>0</v>
      </c>
      <c r="CF31" s="161">
        <f t="shared" si="54"/>
        <v>0</v>
      </c>
      <c r="CG31" s="9"/>
    </row>
    <row r="32" spans="1:85" ht="30">
      <c r="A32" s="168">
        <v>72900</v>
      </c>
      <c r="B32" s="165" t="s">
        <v>163</v>
      </c>
      <c r="C32" s="166" t="s">
        <v>164</v>
      </c>
      <c r="D32" s="167" t="s">
        <v>142</v>
      </c>
      <c r="E32" s="78">
        <v>13.254068999999999</v>
      </c>
      <c r="F32" s="157">
        <v>4.32</v>
      </c>
      <c r="G32" s="68">
        <f t="shared" si="3"/>
        <v>57.257578080000002</v>
      </c>
      <c r="H32" s="69"/>
      <c r="I32" s="70">
        <f t="shared" si="4"/>
        <v>0</v>
      </c>
      <c r="J32" s="69"/>
      <c r="K32" s="70">
        <f t="shared" si="5"/>
        <v>0</v>
      </c>
      <c r="L32" s="69"/>
      <c r="M32" s="70">
        <f t="shared" si="6"/>
        <v>0</v>
      </c>
      <c r="N32" s="69"/>
      <c r="O32" s="70">
        <f t="shared" si="7"/>
        <v>0</v>
      </c>
      <c r="P32" s="69"/>
      <c r="Q32" s="70">
        <f t="shared" si="8"/>
        <v>0</v>
      </c>
      <c r="R32" s="71">
        <f t="shared" si="9"/>
        <v>13.254068999999999</v>
      </c>
      <c r="S32" s="70">
        <f t="shared" si="10"/>
        <v>57.257578080000002</v>
      </c>
      <c r="T32" s="72">
        <f t="shared" si="11"/>
        <v>0</v>
      </c>
      <c r="U32" s="73">
        <f t="shared" si="12"/>
        <v>0</v>
      </c>
      <c r="V32" s="73">
        <f t="shared" si="13"/>
        <v>0</v>
      </c>
      <c r="W32" s="73">
        <f t="shared" si="14"/>
        <v>0</v>
      </c>
      <c r="X32" s="73">
        <f t="shared" si="15"/>
        <v>0</v>
      </c>
      <c r="Y32" s="73">
        <f t="shared" si="16"/>
        <v>0</v>
      </c>
      <c r="Z32" s="73">
        <f t="shared" si="17"/>
        <v>0</v>
      </c>
      <c r="AA32" s="74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71">
        <f t="shared" si="18"/>
        <v>13.254068999999999</v>
      </c>
      <c r="AV32" s="76">
        <f t="shared" si="19"/>
        <v>0</v>
      </c>
      <c r="AW32" s="76">
        <f t="shared" si="20"/>
        <v>0</v>
      </c>
      <c r="AX32" s="76">
        <f t="shared" si="21"/>
        <v>0</v>
      </c>
      <c r="AY32" s="76">
        <f t="shared" si="22"/>
        <v>0</v>
      </c>
      <c r="AZ32" s="76">
        <f t="shared" si="23"/>
        <v>0</v>
      </c>
      <c r="BA32" s="71">
        <f t="shared" si="24"/>
        <v>13.254068999999999</v>
      </c>
      <c r="BB32" s="71">
        <f t="shared" si="25"/>
        <v>0</v>
      </c>
      <c r="BC32" s="77">
        <f t="shared" si="26"/>
        <v>0</v>
      </c>
      <c r="BD32" s="77">
        <f t="shared" si="27"/>
        <v>0</v>
      </c>
      <c r="BE32" s="77">
        <f t="shared" si="28"/>
        <v>0</v>
      </c>
      <c r="BF32" s="77">
        <f t="shared" si="29"/>
        <v>0</v>
      </c>
      <c r="BG32" s="77">
        <f t="shared" si="30"/>
        <v>0</v>
      </c>
      <c r="BH32" s="77">
        <f t="shared" si="31"/>
        <v>0</v>
      </c>
      <c r="BI32" s="77">
        <f t="shared" si="32"/>
        <v>0</v>
      </c>
      <c r="BJ32" s="77">
        <f t="shared" si="33"/>
        <v>0</v>
      </c>
      <c r="BK32" s="77">
        <f t="shared" si="34"/>
        <v>0</v>
      </c>
      <c r="BL32" s="77">
        <f t="shared" si="35"/>
        <v>0</v>
      </c>
      <c r="BM32" s="77">
        <f t="shared" si="36"/>
        <v>0</v>
      </c>
      <c r="BN32" s="77">
        <f t="shared" si="37"/>
        <v>0</v>
      </c>
      <c r="BO32" s="77">
        <f t="shared" si="38"/>
        <v>0</v>
      </c>
      <c r="BP32" s="77">
        <f t="shared" si="39"/>
        <v>0</v>
      </c>
      <c r="BQ32" s="77">
        <f t="shared" si="40"/>
        <v>0</v>
      </c>
      <c r="BR32" s="77">
        <f t="shared" si="41"/>
        <v>0</v>
      </c>
      <c r="BS32" s="77">
        <f t="shared" si="42"/>
        <v>0</v>
      </c>
      <c r="BT32" s="77">
        <f t="shared" si="43"/>
        <v>0</v>
      </c>
      <c r="BU32" s="77">
        <f t="shared" si="44"/>
        <v>0</v>
      </c>
      <c r="BV32" s="77">
        <f t="shared" si="45"/>
        <v>0</v>
      </c>
      <c r="BW32" s="161"/>
      <c r="BX32" s="12" t="str">
        <f t="shared" si="46"/>
        <v/>
      </c>
      <c r="BY32" s="97">
        <f t="shared" si="47"/>
        <v>0</v>
      </c>
      <c r="BZ32" s="161">
        <f t="shared" si="48"/>
        <v>0</v>
      </c>
      <c r="CA32" s="161">
        <f t="shared" si="49"/>
        <v>0</v>
      </c>
      <c r="CB32" s="161">
        <f t="shared" si="50"/>
        <v>0</v>
      </c>
      <c r="CC32" s="161">
        <f t="shared" si="51"/>
        <v>0</v>
      </c>
      <c r="CD32" s="161">
        <f t="shared" si="52"/>
        <v>0</v>
      </c>
      <c r="CE32" s="161">
        <f t="shared" si="53"/>
        <v>0</v>
      </c>
      <c r="CF32" s="161">
        <f t="shared" si="54"/>
        <v>0</v>
      </c>
      <c r="CG32" s="9"/>
    </row>
    <row r="33" spans="1:85">
      <c r="A33" s="58" t="s">
        <v>117</v>
      </c>
      <c r="B33" s="59" t="s">
        <v>165</v>
      </c>
      <c r="C33" s="60" t="s">
        <v>166</v>
      </c>
      <c r="D33" s="61" t="s">
        <v>118</v>
      </c>
      <c r="E33" s="61"/>
      <c r="F33" s="61"/>
      <c r="G33" s="62">
        <f>SUM(G34:G39)</f>
        <v>1158.6570780000002</v>
      </c>
      <c r="H33" s="63"/>
      <c r="I33" s="64">
        <f t="shared" si="4"/>
        <v>0</v>
      </c>
      <c r="J33" s="63"/>
      <c r="K33" s="64">
        <f t="shared" si="5"/>
        <v>0</v>
      </c>
      <c r="L33" s="63"/>
      <c r="M33" s="64">
        <f t="shared" si="6"/>
        <v>0</v>
      </c>
      <c r="N33" s="63"/>
      <c r="O33" s="64">
        <f t="shared" si="7"/>
        <v>0</v>
      </c>
      <c r="P33" s="63"/>
      <c r="Q33" s="64">
        <f t="shared" si="8"/>
        <v>0</v>
      </c>
      <c r="R33" s="162">
        <f t="shared" si="9"/>
        <v>0</v>
      </c>
      <c r="S33" s="66">
        <f t="shared" si="10"/>
        <v>0</v>
      </c>
      <c r="T33" s="62" t="str">
        <f t="shared" si="11"/>
        <v>suprimido</v>
      </c>
      <c r="U33" s="62">
        <f t="shared" si="12"/>
        <v>0</v>
      </c>
      <c r="V33" s="62">
        <f t="shared" si="13"/>
        <v>0</v>
      </c>
      <c r="W33" s="62">
        <f t="shared" si="14"/>
        <v>0</v>
      </c>
      <c r="X33" s="62">
        <f t="shared" si="15"/>
        <v>0</v>
      </c>
      <c r="Y33" s="62">
        <f t="shared" si="16"/>
        <v>0</v>
      </c>
      <c r="Z33" s="148" t="str">
        <f t="shared" si="17"/>
        <v/>
      </c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7" t="str">
        <f t="shared" si="18"/>
        <v/>
      </c>
      <c r="AV33" s="63">
        <f t="shared" si="19"/>
        <v>0</v>
      </c>
      <c r="AW33" s="63">
        <f t="shared" si="20"/>
        <v>0</v>
      </c>
      <c r="AX33" s="63">
        <f t="shared" si="21"/>
        <v>0</v>
      </c>
      <c r="AY33" s="63">
        <f t="shared" si="22"/>
        <v>0</v>
      </c>
      <c r="AZ33" s="63">
        <f t="shared" si="23"/>
        <v>0</v>
      </c>
      <c r="BA33" s="67">
        <f t="shared" si="24"/>
        <v>0</v>
      </c>
      <c r="BB33" s="67">
        <f t="shared" si="25"/>
        <v>0</v>
      </c>
      <c r="BC33" s="62">
        <f t="shared" si="26"/>
        <v>0</v>
      </c>
      <c r="BD33" s="62">
        <f t="shared" si="27"/>
        <v>0</v>
      </c>
      <c r="BE33" s="62">
        <f t="shared" si="28"/>
        <v>0</v>
      </c>
      <c r="BF33" s="62">
        <f t="shared" si="29"/>
        <v>0</v>
      </c>
      <c r="BG33" s="62">
        <f t="shared" si="30"/>
        <v>0</v>
      </c>
      <c r="BH33" s="62">
        <f t="shared" si="31"/>
        <v>0</v>
      </c>
      <c r="BI33" s="62">
        <f t="shared" si="32"/>
        <v>0</v>
      </c>
      <c r="BJ33" s="62">
        <f t="shared" si="33"/>
        <v>0</v>
      </c>
      <c r="BK33" s="62">
        <f t="shared" si="34"/>
        <v>0</v>
      </c>
      <c r="BL33" s="62">
        <f t="shared" si="35"/>
        <v>0</v>
      </c>
      <c r="BM33" s="62">
        <f t="shared" si="36"/>
        <v>0</v>
      </c>
      <c r="BN33" s="62">
        <f t="shared" si="37"/>
        <v>0</v>
      </c>
      <c r="BO33" s="62">
        <f t="shared" si="38"/>
        <v>0</v>
      </c>
      <c r="BP33" s="62">
        <f t="shared" si="39"/>
        <v>0</v>
      </c>
      <c r="BQ33" s="62">
        <f t="shared" si="40"/>
        <v>0</v>
      </c>
      <c r="BR33" s="62">
        <f t="shared" si="41"/>
        <v>0</v>
      </c>
      <c r="BS33" s="62">
        <f t="shared" si="42"/>
        <v>0</v>
      </c>
      <c r="BT33" s="62">
        <f t="shared" si="43"/>
        <v>0</v>
      </c>
      <c r="BU33" s="62">
        <f t="shared" si="44"/>
        <v>0</v>
      </c>
      <c r="BV33" s="62">
        <f t="shared" si="45"/>
        <v>0</v>
      </c>
      <c r="BW33" s="63"/>
      <c r="BX33" t="str">
        <f t="shared" si="46"/>
        <v/>
      </c>
      <c r="BY33" s="96">
        <f t="shared" si="47"/>
        <v>0</v>
      </c>
      <c r="BZ33" s="96">
        <f t="shared" si="48"/>
        <v>0</v>
      </c>
      <c r="CA33" s="96">
        <f t="shared" si="49"/>
        <v>0</v>
      </c>
      <c r="CB33" s="96">
        <f t="shared" si="50"/>
        <v>0</v>
      </c>
      <c r="CC33" s="96">
        <f t="shared" si="51"/>
        <v>0</v>
      </c>
      <c r="CD33" s="96">
        <f t="shared" si="52"/>
        <v>0</v>
      </c>
      <c r="CE33" s="96">
        <f t="shared" si="53"/>
        <v>0</v>
      </c>
      <c r="CF33" s="96">
        <f t="shared" si="54"/>
        <v>0</v>
      </c>
      <c r="CG33" s="9"/>
    </row>
    <row r="34" spans="1:85" ht="30">
      <c r="A34" s="165">
        <v>73346</v>
      </c>
      <c r="B34" s="165" t="s">
        <v>167</v>
      </c>
      <c r="C34" s="166" t="s">
        <v>168</v>
      </c>
      <c r="D34" s="167" t="s">
        <v>142</v>
      </c>
      <c r="E34" s="78">
        <v>0.29710000000000003</v>
      </c>
      <c r="F34" s="157">
        <v>1555.84</v>
      </c>
      <c r="G34" s="68">
        <f t="shared" si="3"/>
        <v>462.24006400000002</v>
      </c>
      <c r="H34" s="69"/>
      <c r="I34" s="70">
        <f t="shared" si="4"/>
        <v>0</v>
      </c>
      <c r="J34" s="69"/>
      <c r="K34" s="70">
        <f t="shared" si="5"/>
        <v>0</v>
      </c>
      <c r="L34" s="69"/>
      <c r="M34" s="70">
        <f t="shared" si="6"/>
        <v>0</v>
      </c>
      <c r="N34" s="69"/>
      <c r="O34" s="70">
        <f t="shared" si="7"/>
        <v>0</v>
      </c>
      <c r="P34" s="69"/>
      <c r="Q34" s="70">
        <f t="shared" si="8"/>
        <v>0</v>
      </c>
      <c r="R34" s="71">
        <f t="shared" si="9"/>
        <v>0.29710000000000003</v>
      </c>
      <c r="S34" s="70">
        <f t="shared" si="10"/>
        <v>462.24006400000002</v>
      </c>
      <c r="T34" s="72">
        <f t="shared" si="11"/>
        <v>0</v>
      </c>
      <c r="U34" s="73">
        <f t="shared" si="12"/>
        <v>0</v>
      </c>
      <c r="V34" s="73">
        <f t="shared" si="13"/>
        <v>0</v>
      </c>
      <c r="W34" s="73">
        <f t="shared" si="14"/>
        <v>0</v>
      </c>
      <c r="X34" s="73">
        <f t="shared" si="15"/>
        <v>0</v>
      </c>
      <c r="Y34" s="73">
        <f t="shared" si="16"/>
        <v>0</v>
      </c>
      <c r="Z34" s="73">
        <f t="shared" si="17"/>
        <v>0</v>
      </c>
      <c r="AA34" s="74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71">
        <f t="shared" si="18"/>
        <v>0.29710000000000003</v>
      </c>
      <c r="AV34" s="76">
        <f t="shared" si="19"/>
        <v>0</v>
      </c>
      <c r="AW34" s="76">
        <f t="shared" si="20"/>
        <v>0</v>
      </c>
      <c r="AX34" s="76">
        <f t="shared" si="21"/>
        <v>0</v>
      </c>
      <c r="AY34" s="76">
        <f t="shared" si="22"/>
        <v>0</v>
      </c>
      <c r="AZ34" s="76">
        <f t="shared" si="23"/>
        <v>0</v>
      </c>
      <c r="BA34" s="71">
        <f t="shared" si="24"/>
        <v>0.29710000000000003</v>
      </c>
      <c r="BB34" s="71">
        <f t="shared" si="25"/>
        <v>0</v>
      </c>
      <c r="BC34" s="77">
        <f t="shared" si="26"/>
        <v>0</v>
      </c>
      <c r="BD34" s="77">
        <f t="shared" si="27"/>
        <v>0</v>
      </c>
      <c r="BE34" s="77">
        <f t="shared" si="28"/>
        <v>0</v>
      </c>
      <c r="BF34" s="77">
        <f t="shared" si="29"/>
        <v>0</v>
      </c>
      <c r="BG34" s="77">
        <f t="shared" si="30"/>
        <v>0</v>
      </c>
      <c r="BH34" s="77">
        <f t="shared" si="31"/>
        <v>0</v>
      </c>
      <c r="BI34" s="77">
        <f t="shared" si="32"/>
        <v>0</v>
      </c>
      <c r="BJ34" s="77">
        <f t="shared" si="33"/>
        <v>0</v>
      </c>
      <c r="BK34" s="77">
        <f t="shared" si="34"/>
        <v>0</v>
      </c>
      <c r="BL34" s="77">
        <f t="shared" si="35"/>
        <v>0</v>
      </c>
      <c r="BM34" s="77">
        <f t="shared" si="36"/>
        <v>0</v>
      </c>
      <c r="BN34" s="77">
        <f t="shared" si="37"/>
        <v>0</v>
      </c>
      <c r="BO34" s="77">
        <f t="shared" si="38"/>
        <v>0</v>
      </c>
      <c r="BP34" s="77">
        <f t="shared" si="39"/>
        <v>0</v>
      </c>
      <c r="BQ34" s="77">
        <f t="shared" si="40"/>
        <v>0</v>
      </c>
      <c r="BR34" s="77">
        <f t="shared" si="41"/>
        <v>0</v>
      </c>
      <c r="BS34" s="77">
        <f t="shared" si="42"/>
        <v>0</v>
      </c>
      <c r="BT34" s="77">
        <f t="shared" si="43"/>
        <v>0</v>
      </c>
      <c r="BU34" s="77">
        <f t="shared" si="44"/>
        <v>0</v>
      </c>
      <c r="BV34" s="77">
        <f t="shared" si="45"/>
        <v>0</v>
      </c>
      <c r="BW34" s="161"/>
      <c r="BX34" s="12" t="str">
        <f t="shared" si="46"/>
        <v/>
      </c>
      <c r="BY34" s="97">
        <f t="shared" si="47"/>
        <v>0</v>
      </c>
      <c r="BZ34" s="161">
        <f t="shared" si="48"/>
        <v>0</v>
      </c>
      <c r="CA34" s="161">
        <f t="shared" si="49"/>
        <v>0</v>
      </c>
      <c r="CB34" s="161">
        <f t="shared" si="50"/>
        <v>0</v>
      </c>
      <c r="CC34" s="161">
        <f t="shared" si="51"/>
        <v>0</v>
      </c>
      <c r="CD34" s="161">
        <f t="shared" si="52"/>
        <v>0</v>
      </c>
      <c r="CE34" s="161">
        <f t="shared" si="53"/>
        <v>0</v>
      </c>
      <c r="CF34" s="161">
        <f t="shared" si="54"/>
        <v>0</v>
      </c>
      <c r="CG34" s="9"/>
    </row>
    <row r="35" spans="1:85" ht="30">
      <c r="A35" s="165" t="s">
        <v>169</v>
      </c>
      <c r="B35" s="165" t="s">
        <v>170</v>
      </c>
      <c r="C35" s="166" t="s">
        <v>171</v>
      </c>
      <c r="D35" s="167" t="s">
        <v>142</v>
      </c>
      <c r="E35" s="78">
        <v>0.1298</v>
      </c>
      <c r="F35" s="157">
        <v>279.97000000000003</v>
      </c>
      <c r="G35" s="68">
        <f t="shared" si="3"/>
        <v>36.340106000000006</v>
      </c>
      <c r="H35" s="69"/>
      <c r="I35" s="70">
        <f t="shared" si="4"/>
        <v>0</v>
      </c>
      <c r="J35" s="69"/>
      <c r="K35" s="70">
        <f t="shared" si="5"/>
        <v>0</v>
      </c>
      <c r="L35" s="69"/>
      <c r="M35" s="70">
        <f t="shared" si="6"/>
        <v>0</v>
      </c>
      <c r="N35" s="69"/>
      <c r="O35" s="70">
        <f t="shared" si="7"/>
        <v>0</v>
      </c>
      <c r="P35" s="69"/>
      <c r="Q35" s="70">
        <f t="shared" si="8"/>
        <v>0</v>
      </c>
      <c r="R35" s="71">
        <f t="shared" si="9"/>
        <v>0.1298</v>
      </c>
      <c r="S35" s="70">
        <f t="shared" si="10"/>
        <v>36.340106000000006</v>
      </c>
      <c r="T35" s="72">
        <f t="shared" si="11"/>
        <v>0</v>
      </c>
      <c r="U35" s="73">
        <f t="shared" si="12"/>
        <v>0</v>
      </c>
      <c r="V35" s="73">
        <f t="shared" si="13"/>
        <v>0</v>
      </c>
      <c r="W35" s="73">
        <f t="shared" si="14"/>
        <v>0</v>
      </c>
      <c r="X35" s="73">
        <f t="shared" si="15"/>
        <v>0</v>
      </c>
      <c r="Y35" s="73">
        <f t="shared" si="16"/>
        <v>0</v>
      </c>
      <c r="Z35" s="73">
        <f t="shared" si="17"/>
        <v>0</v>
      </c>
      <c r="AA35" s="74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71">
        <f t="shared" si="18"/>
        <v>0.1298</v>
      </c>
      <c r="AV35" s="76">
        <f t="shared" si="19"/>
        <v>0</v>
      </c>
      <c r="AW35" s="76">
        <f t="shared" si="20"/>
        <v>0</v>
      </c>
      <c r="AX35" s="76">
        <f t="shared" si="21"/>
        <v>0</v>
      </c>
      <c r="AY35" s="76">
        <f t="shared" si="22"/>
        <v>0</v>
      </c>
      <c r="AZ35" s="76">
        <f t="shared" si="23"/>
        <v>0</v>
      </c>
      <c r="BA35" s="71">
        <f t="shared" si="24"/>
        <v>0.1298</v>
      </c>
      <c r="BB35" s="71">
        <f t="shared" si="25"/>
        <v>0</v>
      </c>
      <c r="BC35" s="77">
        <f t="shared" si="26"/>
        <v>0</v>
      </c>
      <c r="BD35" s="77">
        <f t="shared" si="27"/>
        <v>0</v>
      </c>
      <c r="BE35" s="77">
        <f t="shared" si="28"/>
        <v>0</v>
      </c>
      <c r="BF35" s="77">
        <f t="shared" si="29"/>
        <v>0</v>
      </c>
      <c r="BG35" s="77">
        <f t="shared" si="30"/>
        <v>0</v>
      </c>
      <c r="BH35" s="77">
        <f t="shared" si="31"/>
        <v>0</v>
      </c>
      <c r="BI35" s="77">
        <f t="shared" si="32"/>
        <v>0</v>
      </c>
      <c r="BJ35" s="77">
        <f t="shared" si="33"/>
        <v>0</v>
      </c>
      <c r="BK35" s="77">
        <f t="shared" si="34"/>
        <v>0</v>
      </c>
      <c r="BL35" s="77">
        <f t="shared" si="35"/>
        <v>0</v>
      </c>
      <c r="BM35" s="77">
        <f t="shared" si="36"/>
        <v>0</v>
      </c>
      <c r="BN35" s="77">
        <f t="shared" si="37"/>
        <v>0</v>
      </c>
      <c r="BO35" s="77">
        <f t="shared" si="38"/>
        <v>0</v>
      </c>
      <c r="BP35" s="77">
        <f t="shared" si="39"/>
        <v>0</v>
      </c>
      <c r="BQ35" s="77">
        <f t="shared" si="40"/>
        <v>0</v>
      </c>
      <c r="BR35" s="77">
        <f t="shared" si="41"/>
        <v>0</v>
      </c>
      <c r="BS35" s="77">
        <f t="shared" si="42"/>
        <v>0</v>
      </c>
      <c r="BT35" s="77">
        <f t="shared" si="43"/>
        <v>0</v>
      </c>
      <c r="BU35" s="77">
        <f t="shared" si="44"/>
        <v>0</v>
      </c>
      <c r="BV35" s="77">
        <f t="shared" si="45"/>
        <v>0</v>
      </c>
      <c r="BW35" s="161"/>
      <c r="BX35" s="12" t="str">
        <f t="shared" si="46"/>
        <v/>
      </c>
      <c r="BY35" s="97">
        <f t="shared" si="47"/>
        <v>0</v>
      </c>
      <c r="BZ35" s="161">
        <f t="shared" si="48"/>
        <v>0</v>
      </c>
      <c r="CA35" s="161">
        <f t="shared" si="49"/>
        <v>0</v>
      </c>
      <c r="CB35" s="161">
        <f t="shared" si="50"/>
        <v>0</v>
      </c>
      <c r="CC35" s="161">
        <f t="shared" si="51"/>
        <v>0</v>
      </c>
      <c r="CD35" s="161">
        <f t="shared" si="52"/>
        <v>0</v>
      </c>
      <c r="CE35" s="161">
        <f t="shared" si="53"/>
        <v>0</v>
      </c>
      <c r="CF35" s="161">
        <f t="shared" si="54"/>
        <v>0</v>
      </c>
      <c r="CG35" s="9"/>
    </row>
    <row r="36" spans="1:85">
      <c r="A36" s="165" t="s">
        <v>172</v>
      </c>
      <c r="B36" s="165" t="s">
        <v>173</v>
      </c>
      <c r="C36" s="166" t="s">
        <v>174</v>
      </c>
      <c r="D36" s="167" t="s">
        <v>142</v>
      </c>
      <c r="E36" s="78">
        <v>0.1298</v>
      </c>
      <c r="F36" s="157">
        <v>71.959999999999994</v>
      </c>
      <c r="G36" s="68">
        <f t="shared" si="3"/>
        <v>9.3404079999999983</v>
      </c>
      <c r="H36" s="69"/>
      <c r="I36" s="70">
        <f t="shared" si="4"/>
        <v>0</v>
      </c>
      <c r="J36" s="69"/>
      <c r="K36" s="70">
        <f t="shared" si="5"/>
        <v>0</v>
      </c>
      <c r="L36" s="69"/>
      <c r="M36" s="70">
        <f t="shared" si="6"/>
        <v>0</v>
      </c>
      <c r="N36" s="69"/>
      <c r="O36" s="70">
        <f t="shared" si="7"/>
        <v>0</v>
      </c>
      <c r="P36" s="69"/>
      <c r="Q36" s="70">
        <f t="shared" si="8"/>
        <v>0</v>
      </c>
      <c r="R36" s="71">
        <f t="shared" si="9"/>
        <v>0.1298</v>
      </c>
      <c r="S36" s="70">
        <f t="shared" si="10"/>
        <v>9.3404079999999983</v>
      </c>
      <c r="T36" s="72">
        <f t="shared" si="11"/>
        <v>0</v>
      </c>
      <c r="U36" s="73">
        <f t="shared" si="12"/>
        <v>0</v>
      </c>
      <c r="V36" s="73">
        <f t="shared" si="13"/>
        <v>0</v>
      </c>
      <c r="W36" s="73">
        <f t="shared" si="14"/>
        <v>0</v>
      </c>
      <c r="X36" s="73">
        <f t="shared" si="15"/>
        <v>0</v>
      </c>
      <c r="Y36" s="73">
        <f t="shared" si="16"/>
        <v>0</v>
      </c>
      <c r="Z36" s="73">
        <f t="shared" si="17"/>
        <v>0</v>
      </c>
      <c r="AA36" s="74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71">
        <f t="shared" si="18"/>
        <v>0.1298</v>
      </c>
      <c r="AV36" s="76">
        <f t="shared" si="19"/>
        <v>0</v>
      </c>
      <c r="AW36" s="76">
        <f t="shared" si="20"/>
        <v>0</v>
      </c>
      <c r="AX36" s="76">
        <f t="shared" si="21"/>
        <v>0</v>
      </c>
      <c r="AY36" s="76">
        <f t="shared" si="22"/>
        <v>0</v>
      </c>
      <c r="AZ36" s="76">
        <f t="shared" si="23"/>
        <v>0</v>
      </c>
      <c r="BA36" s="71">
        <f t="shared" si="24"/>
        <v>0.1298</v>
      </c>
      <c r="BB36" s="71">
        <f t="shared" si="25"/>
        <v>0</v>
      </c>
      <c r="BC36" s="77">
        <f t="shared" si="26"/>
        <v>0</v>
      </c>
      <c r="BD36" s="77">
        <f t="shared" si="27"/>
        <v>0</v>
      </c>
      <c r="BE36" s="77">
        <f t="shared" si="28"/>
        <v>0</v>
      </c>
      <c r="BF36" s="77">
        <f t="shared" si="29"/>
        <v>0</v>
      </c>
      <c r="BG36" s="77">
        <f t="shared" si="30"/>
        <v>0</v>
      </c>
      <c r="BH36" s="77">
        <f t="shared" si="31"/>
        <v>0</v>
      </c>
      <c r="BI36" s="77">
        <f t="shared" si="32"/>
        <v>0</v>
      </c>
      <c r="BJ36" s="77">
        <f t="shared" si="33"/>
        <v>0</v>
      </c>
      <c r="BK36" s="77">
        <f t="shared" si="34"/>
        <v>0</v>
      </c>
      <c r="BL36" s="77">
        <f t="shared" si="35"/>
        <v>0</v>
      </c>
      <c r="BM36" s="77">
        <f t="shared" si="36"/>
        <v>0</v>
      </c>
      <c r="BN36" s="77">
        <f t="shared" si="37"/>
        <v>0</v>
      </c>
      <c r="BO36" s="77">
        <f t="shared" si="38"/>
        <v>0</v>
      </c>
      <c r="BP36" s="77">
        <f t="shared" si="39"/>
        <v>0</v>
      </c>
      <c r="BQ36" s="77">
        <f t="shared" si="40"/>
        <v>0</v>
      </c>
      <c r="BR36" s="77">
        <f t="shared" si="41"/>
        <v>0</v>
      </c>
      <c r="BS36" s="77">
        <f t="shared" si="42"/>
        <v>0</v>
      </c>
      <c r="BT36" s="77">
        <f t="shared" si="43"/>
        <v>0</v>
      </c>
      <c r="BU36" s="77">
        <f t="shared" si="44"/>
        <v>0</v>
      </c>
      <c r="BV36" s="77">
        <f t="shared" si="45"/>
        <v>0</v>
      </c>
      <c r="BW36" s="161"/>
      <c r="BX36" s="12" t="str">
        <f t="shared" si="46"/>
        <v/>
      </c>
      <c r="BY36" s="97">
        <f t="shared" si="47"/>
        <v>0</v>
      </c>
      <c r="BZ36" s="161">
        <f t="shared" si="48"/>
        <v>0</v>
      </c>
      <c r="CA36" s="161">
        <f t="shared" si="49"/>
        <v>0</v>
      </c>
      <c r="CB36" s="161">
        <f t="shared" si="50"/>
        <v>0</v>
      </c>
      <c r="CC36" s="161">
        <f t="shared" si="51"/>
        <v>0</v>
      </c>
      <c r="CD36" s="161">
        <f t="shared" si="52"/>
        <v>0</v>
      </c>
      <c r="CE36" s="161">
        <f t="shared" si="53"/>
        <v>0</v>
      </c>
      <c r="CF36" s="161">
        <f t="shared" si="54"/>
        <v>0</v>
      </c>
      <c r="CG36" s="9"/>
    </row>
    <row r="37" spans="1:85" ht="30">
      <c r="A37" s="165">
        <v>78018</v>
      </c>
      <c r="B37" s="165" t="s">
        <v>175</v>
      </c>
      <c r="C37" s="166" t="s">
        <v>176</v>
      </c>
      <c r="D37" s="167" t="s">
        <v>142</v>
      </c>
      <c r="E37" s="78">
        <v>7.474800000000001</v>
      </c>
      <c r="F37" s="157">
        <v>26.46</v>
      </c>
      <c r="G37" s="68">
        <f t="shared" si="3"/>
        <v>197.78320800000003</v>
      </c>
      <c r="H37" s="69"/>
      <c r="I37" s="70">
        <f t="shared" si="4"/>
        <v>0</v>
      </c>
      <c r="J37" s="69"/>
      <c r="K37" s="70">
        <f t="shared" si="5"/>
        <v>0</v>
      </c>
      <c r="L37" s="69"/>
      <c r="M37" s="70">
        <f t="shared" si="6"/>
        <v>0</v>
      </c>
      <c r="N37" s="69"/>
      <c r="O37" s="70">
        <f t="shared" si="7"/>
        <v>0</v>
      </c>
      <c r="P37" s="69"/>
      <c r="Q37" s="70">
        <f t="shared" si="8"/>
        <v>0</v>
      </c>
      <c r="R37" s="71">
        <f t="shared" si="9"/>
        <v>7.474800000000001</v>
      </c>
      <c r="S37" s="70">
        <f t="shared" si="10"/>
        <v>197.78320800000003</v>
      </c>
      <c r="T37" s="72">
        <f t="shared" si="11"/>
        <v>0</v>
      </c>
      <c r="U37" s="73">
        <f t="shared" si="12"/>
        <v>0</v>
      </c>
      <c r="V37" s="73">
        <f t="shared" si="13"/>
        <v>0</v>
      </c>
      <c r="W37" s="73">
        <f t="shared" si="14"/>
        <v>0</v>
      </c>
      <c r="X37" s="73">
        <f t="shared" si="15"/>
        <v>0</v>
      </c>
      <c r="Y37" s="73">
        <f t="shared" si="16"/>
        <v>0</v>
      </c>
      <c r="Z37" s="73">
        <f t="shared" si="17"/>
        <v>0</v>
      </c>
      <c r="AA37" s="74"/>
      <c r="AB37" s="161"/>
      <c r="AC37" s="161"/>
      <c r="AD37" s="161"/>
      <c r="AE37" s="161"/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71">
        <f t="shared" si="18"/>
        <v>7.474800000000001</v>
      </c>
      <c r="AV37" s="76">
        <f t="shared" si="19"/>
        <v>0</v>
      </c>
      <c r="AW37" s="76">
        <f t="shared" si="20"/>
        <v>0</v>
      </c>
      <c r="AX37" s="76">
        <f t="shared" si="21"/>
        <v>0</v>
      </c>
      <c r="AY37" s="76">
        <f t="shared" si="22"/>
        <v>0</v>
      </c>
      <c r="AZ37" s="76">
        <f t="shared" si="23"/>
        <v>0</v>
      </c>
      <c r="BA37" s="71">
        <f t="shared" si="24"/>
        <v>7.474800000000001</v>
      </c>
      <c r="BB37" s="71">
        <f t="shared" si="25"/>
        <v>0</v>
      </c>
      <c r="BC37" s="77">
        <f t="shared" si="26"/>
        <v>0</v>
      </c>
      <c r="BD37" s="77">
        <f t="shared" si="27"/>
        <v>0</v>
      </c>
      <c r="BE37" s="77">
        <f t="shared" si="28"/>
        <v>0</v>
      </c>
      <c r="BF37" s="77">
        <f t="shared" si="29"/>
        <v>0</v>
      </c>
      <c r="BG37" s="77">
        <f t="shared" si="30"/>
        <v>0</v>
      </c>
      <c r="BH37" s="77">
        <f t="shared" si="31"/>
        <v>0</v>
      </c>
      <c r="BI37" s="77">
        <f t="shared" si="32"/>
        <v>0</v>
      </c>
      <c r="BJ37" s="77">
        <f t="shared" si="33"/>
        <v>0</v>
      </c>
      <c r="BK37" s="77">
        <f t="shared" si="34"/>
        <v>0</v>
      </c>
      <c r="BL37" s="77">
        <f t="shared" si="35"/>
        <v>0</v>
      </c>
      <c r="BM37" s="77">
        <f t="shared" si="36"/>
        <v>0</v>
      </c>
      <c r="BN37" s="77">
        <f t="shared" si="37"/>
        <v>0</v>
      </c>
      <c r="BO37" s="77">
        <f t="shared" si="38"/>
        <v>0</v>
      </c>
      <c r="BP37" s="77">
        <f t="shared" si="39"/>
        <v>0</v>
      </c>
      <c r="BQ37" s="77">
        <f t="shared" si="40"/>
        <v>0</v>
      </c>
      <c r="BR37" s="77">
        <f t="shared" si="41"/>
        <v>0</v>
      </c>
      <c r="BS37" s="77">
        <f t="shared" si="42"/>
        <v>0</v>
      </c>
      <c r="BT37" s="77">
        <f t="shared" si="43"/>
        <v>0</v>
      </c>
      <c r="BU37" s="77">
        <f t="shared" si="44"/>
        <v>0</v>
      </c>
      <c r="BV37" s="77">
        <f t="shared" si="45"/>
        <v>0</v>
      </c>
      <c r="BW37" s="161"/>
      <c r="BX37" s="12" t="str">
        <f t="shared" si="46"/>
        <v/>
      </c>
      <c r="BY37" s="97">
        <f t="shared" si="47"/>
        <v>0</v>
      </c>
      <c r="BZ37" s="161">
        <f t="shared" si="48"/>
        <v>0</v>
      </c>
      <c r="CA37" s="161">
        <f t="shared" si="49"/>
        <v>0</v>
      </c>
      <c r="CB37" s="161">
        <f t="shared" si="50"/>
        <v>0</v>
      </c>
      <c r="CC37" s="161">
        <f t="shared" si="51"/>
        <v>0</v>
      </c>
      <c r="CD37" s="161">
        <f t="shared" si="52"/>
        <v>0</v>
      </c>
      <c r="CE37" s="161">
        <f t="shared" si="53"/>
        <v>0</v>
      </c>
      <c r="CF37" s="161">
        <f t="shared" si="54"/>
        <v>0</v>
      </c>
      <c r="CG37" s="9"/>
    </row>
    <row r="38" spans="1:85">
      <c r="A38" s="165">
        <v>53527</v>
      </c>
      <c r="B38" s="165" t="s">
        <v>177</v>
      </c>
      <c r="C38" s="166" t="s">
        <v>178</v>
      </c>
      <c r="D38" s="167" t="s">
        <v>142</v>
      </c>
      <c r="E38" s="78">
        <v>6.3322000000000003</v>
      </c>
      <c r="F38" s="157">
        <v>44.11</v>
      </c>
      <c r="G38" s="68">
        <f t="shared" si="3"/>
        <v>279.31334200000003</v>
      </c>
      <c r="H38" s="69"/>
      <c r="I38" s="70">
        <f t="shared" si="4"/>
        <v>0</v>
      </c>
      <c r="J38" s="69"/>
      <c r="K38" s="70">
        <f t="shared" si="5"/>
        <v>0</v>
      </c>
      <c r="L38" s="69"/>
      <c r="M38" s="70">
        <f t="shared" si="6"/>
        <v>0</v>
      </c>
      <c r="N38" s="69"/>
      <c r="O38" s="70">
        <f t="shared" si="7"/>
        <v>0</v>
      </c>
      <c r="P38" s="69"/>
      <c r="Q38" s="70">
        <f t="shared" si="8"/>
        <v>0</v>
      </c>
      <c r="R38" s="71">
        <f t="shared" si="9"/>
        <v>6.3322000000000003</v>
      </c>
      <c r="S38" s="70">
        <f t="shared" si="10"/>
        <v>279.31334200000003</v>
      </c>
      <c r="T38" s="72">
        <f t="shared" si="11"/>
        <v>0</v>
      </c>
      <c r="U38" s="73">
        <f t="shared" si="12"/>
        <v>0</v>
      </c>
      <c r="V38" s="73">
        <f t="shared" si="13"/>
        <v>0</v>
      </c>
      <c r="W38" s="73">
        <f t="shared" si="14"/>
        <v>0</v>
      </c>
      <c r="X38" s="73">
        <f t="shared" si="15"/>
        <v>0</v>
      </c>
      <c r="Y38" s="73">
        <f t="shared" si="16"/>
        <v>0</v>
      </c>
      <c r="Z38" s="73">
        <f t="shared" si="17"/>
        <v>0</v>
      </c>
      <c r="AA38" s="74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71">
        <f t="shared" si="18"/>
        <v>6.3322000000000003</v>
      </c>
      <c r="AV38" s="76">
        <f t="shared" si="19"/>
        <v>0</v>
      </c>
      <c r="AW38" s="76">
        <f t="shared" si="20"/>
        <v>0</v>
      </c>
      <c r="AX38" s="76">
        <f t="shared" si="21"/>
        <v>0</v>
      </c>
      <c r="AY38" s="76">
        <f t="shared" si="22"/>
        <v>0</v>
      </c>
      <c r="AZ38" s="76">
        <f t="shared" si="23"/>
        <v>0</v>
      </c>
      <c r="BA38" s="71">
        <f t="shared" si="24"/>
        <v>6.3322000000000003</v>
      </c>
      <c r="BB38" s="71">
        <f t="shared" si="25"/>
        <v>0</v>
      </c>
      <c r="BC38" s="77">
        <f t="shared" si="26"/>
        <v>0</v>
      </c>
      <c r="BD38" s="77">
        <f t="shared" si="27"/>
        <v>0</v>
      </c>
      <c r="BE38" s="77">
        <f t="shared" si="28"/>
        <v>0</v>
      </c>
      <c r="BF38" s="77">
        <f t="shared" si="29"/>
        <v>0</v>
      </c>
      <c r="BG38" s="77">
        <f t="shared" si="30"/>
        <v>0</v>
      </c>
      <c r="BH38" s="77">
        <f t="shared" si="31"/>
        <v>0</v>
      </c>
      <c r="BI38" s="77">
        <f t="shared" si="32"/>
        <v>0</v>
      </c>
      <c r="BJ38" s="77">
        <f t="shared" si="33"/>
        <v>0</v>
      </c>
      <c r="BK38" s="77">
        <f t="shared" si="34"/>
        <v>0</v>
      </c>
      <c r="BL38" s="77">
        <f t="shared" si="35"/>
        <v>0</v>
      </c>
      <c r="BM38" s="77">
        <f t="shared" si="36"/>
        <v>0</v>
      </c>
      <c r="BN38" s="77">
        <f t="shared" si="37"/>
        <v>0</v>
      </c>
      <c r="BO38" s="77">
        <f t="shared" si="38"/>
        <v>0</v>
      </c>
      <c r="BP38" s="77">
        <f t="shared" si="39"/>
        <v>0</v>
      </c>
      <c r="BQ38" s="77">
        <f t="shared" si="40"/>
        <v>0</v>
      </c>
      <c r="BR38" s="77">
        <f t="shared" si="41"/>
        <v>0</v>
      </c>
      <c r="BS38" s="77">
        <f t="shared" si="42"/>
        <v>0</v>
      </c>
      <c r="BT38" s="77">
        <f t="shared" si="43"/>
        <v>0</v>
      </c>
      <c r="BU38" s="77">
        <f t="shared" si="44"/>
        <v>0</v>
      </c>
      <c r="BV38" s="77">
        <f t="shared" si="45"/>
        <v>0</v>
      </c>
      <c r="BW38" s="161"/>
      <c r="BX38" s="12" t="str">
        <f t="shared" si="46"/>
        <v/>
      </c>
      <c r="BY38" s="97">
        <f t="shared" si="47"/>
        <v>0</v>
      </c>
      <c r="BZ38" s="161">
        <f t="shared" si="48"/>
        <v>0</v>
      </c>
      <c r="CA38" s="161">
        <f t="shared" si="49"/>
        <v>0</v>
      </c>
      <c r="CB38" s="161">
        <f t="shared" si="50"/>
        <v>0</v>
      </c>
      <c r="CC38" s="161">
        <f t="shared" si="51"/>
        <v>0</v>
      </c>
      <c r="CD38" s="161">
        <f t="shared" si="52"/>
        <v>0</v>
      </c>
      <c r="CE38" s="161">
        <f t="shared" si="53"/>
        <v>0</v>
      </c>
      <c r="CF38" s="161">
        <f t="shared" si="54"/>
        <v>0</v>
      </c>
      <c r="CG38" s="9"/>
    </row>
    <row r="39" spans="1:85" ht="45">
      <c r="A39" s="168" t="s">
        <v>179</v>
      </c>
      <c r="B39" s="165" t="s">
        <v>180</v>
      </c>
      <c r="C39" s="166" t="s">
        <v>181</v>
      </c>
      <c r="D39" s="167" t="s">
        <v>137</v>
      </c>
      <c r="E39" s="78">
        <v>3.2450000000000001</v>
      </c>
      <c r="F39" s="157">
        <v>53.51</v>
      </c>
      <c r="G39" s="68">
        <f t="shared" si="3"/>
        <v>173.63995</v>
      </c>
      <c r="H39" s="69"/>
      <c r="I39" s="70">
        <f t="shared" si="4"/>
        <v>0</v>
      </c>
      <c r="J39" s="69"/>
      <c r="K39" s="70">
        <f t="shared" si="5"/>
        <v>0</v>
      </c>
      <c r="L39" s="69"/>
      <c r="M39" s="70">
        <f t="shared" si="6"/>
        <v>0</v>
      </c>
      <c r="N39" s="69"/>
      <c r="O39" s="70">
        <f t="shared" si="7"/>
        <v>0</v>
      </c>
      <c r="P39" s="69"/>
      <c r="Q39" s="70">
        <f t="shared" si="8"/>
        <v>0</v>
      </c>
      <c r="R39" s="71">
        <f t="shared" si="9"/>
        <v>3.2450000000000001</v>
      </c>
      <c r="S39" s="70">
        <f t="shared" si="10"/>
        <v>173.63995</v>
      </c>
      <c r="T39" s="72">
        <f t="shared" si="11"/>
        <v>0</v>
      </c>
      <c r="U39" s="73">
        <f t="shared" si="12"/>
        <v>0</v>
      </c>
      <c r="V39" s="73">
        <f t="shared" si="13"/>
        <v>0</v>
      </c>
      <c r="W39" s="73">
        <f t="shared" si="14"/>
        <v>0</v>
      </c>
      <c r="X39" s="73">
        <f t="shared" si="15"/>
        <v>0</v>
      </c>
      <c r="Y39" s="73">
        <f t="shared" si="16"/>
        <v>0</v>
      </c>
      <c r="Z39" s="73">
        <f t="shared" si="17"/>
        <v>0</v>
      </c>
      <c r="AA39" s="74"/>
      <c r="AB39" s="161"/>
      <c r="AC39" s="161"/>
      <c r="AD39" s="161"/>
      <c r="AE39" s="161"/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71">
        <f t="shared" si="18"/>
        <v>3.2450000000000001</v>
      </c>
      <c r="AV39" s="76">
        <f t="shared" si="19"/>
        <v>0</v>
      </c>
      <c r="AW39" s="76">
        <f t="shared" si="20"/>
        <v>0</v>
      </c>
      <c r="AX39" s="76">
        <f t="shared" si="21"/>
        <v>0</v>
      </c>
      <c r="AY39" s="76">
        <f t="shared" si="22"/>
        <v>0</v>
      </c>
      <c r="AZ39" s="76">
        <f t="shared" si="23"/>
        <v>0</v>
      </c>
      <c r="BA39" s="71">
        <f t="shared" si="24"/>
        <v>3.2450000000000001</v>
      </c>
      <c r="BB39" s="71">
        <f t="shared" si="25"/>
        <v>0</v>
      </c>
      <c r="BC39" s="77">
        <f t="shared" si="26"/>
        <v>0</v>
      </c>
      <c r="BD39" s="77">
        <f t="shared" si="27"/>
        <v>0</v>
      </c>
      <c r="BE39" s="77">
        <f t="shared" si="28"/>
        <v>0</v>
      </c>
      <c r="BF39" s="77">
        <f t="shared" si="29"/>
        <v>0</v>
      </c>
      <c r="BG39" s="77">
        <f t="shared" si="30"/>
        <v>0</v>
      </c>
      <c r="BH39" s="77">
        <f t="shared" si="31"/>
        <v>0</v>
      </c>
      <c r="BI39" s="77">
        <f t="shared" si="32"/>
        <v>0</v>
      </c>
      <c r="BJ39" s="77">
        <f t="shared" si="33"/>
        <v>0</v>
      </c>
      <c r="BK39" s="77">
        <f t="shared" si="34"/>
        <v>0</v>
      </c>
      <c r="BL39" s="77">
        <f t="shared" si="35"/>
        <v>0</v>
      </c>
      <c r="BM39" s="77">
        <f t="shared" si="36"/>
        <v>0</v>
      </c>
      <c r="BN39" s="77">
        <f t="shared" si="37"/>
        <v>0</v>
      </c>
      <c r="BO39" s="77">
        <f t="shared" si="38"/>
        <v>0</v>
      </c>
      <c r="BP39" s="77">
        <f t="shared" si="39"/>
        <v>0</v>
      </c>
      <c r="BQ39" s="77">
        <f t="shared" si="40"/>
        <v>0</v>
      </c>
      <c r="BR39" s="77">
        <f t="shared" si="41"/>
        <v>0</v>
      </c>
      <c r="BS39" s="77">
        <f t="shared" si="42"/>
        <v>0</v>
      </c>
      <c r="BT39" s="77">
        <f t="shared" si="43"/>
        <v>0</v>
      </c>
      <c r="BU39" s="77">
        <f t="shared" si="44"/>
        <v>0</v>
      </c>
      <c r="BV39" s="77">
        <f t="shared" si="45"/>
        <v>0</v>
      </c>
      <c r="BW39" s="161"/>
      <c r="BX39" s="12" t="str">
        <f t="shared" si="46"/>
        <v/>
      </c>
      <c r="BY39" s="97">
        <f t="shared" si="47"/>
        <v>0</v>
      </c>
      <c r="BZ39" s="161">
        <f t="shared" si="48"/>
        <v>0</v>
      </c>
      <c r="CA39" s="161">
        <f t="shared" si="49"/>
        <v>0</v>
      </c>
      <c r="CB39" s="161">
        <f t="shared" si="50"/>
        <v>0</v>
      </c>
      <c r="CC39" s="161">
        <f t="shared" si="51"/>
        <v>0</v>
      </c>
      <c r="CD39" s="161">
        <f t="shared" si="52"/>
        <v>0</v>
      </c>
      <c r="CE39" s="161">
        <f t="shared" si="53"/>
        <v>0</v>
      </c>
      <c r="CF39" s="161">
        <f t="shared" si="54"/>
        <v>0</v>
      </c>
      <c r="CG39" s="9"/>
    </row>
    <row r="40" spans="1:85">
      <c r="A40" s="58" t="s">
        <v>117</v>
      </c>
      <c r="B40" s="59" t="s">
        <v>182</v>
      </c>
      <c r="C40" s="60" t="s">
        <v>183</v>
      </c>
      <c r="D40" s="61" t="s">
        <v>118</v>
      </c>
      <c r="E40" s="61"/>
      <c r="F40" s="61"/>
      <c r="G40" s="62"/>
      <c r="H40" s="63"/>
      <c r="I40" s="64">
        <f t="shared" si="4"/>
        <v>0</v>
      </c>
      <c r="J40" s="63"/>
      <c r="K40" s="64">
        <f t="shared" si="5"/>
        <v>0</v>
      </c>
      <c r="L40" s="63"/>
      <c r="M40" s="64">
        <f t="shared" si="6"/>
        <v>0</v>
      </c>
      <c r="N40" s="63"/>
      <c r="O40" s="64">
        <f t="shared" si="7"/>
        <v>0</v>
      </c>
      <c r="P40" s="63"/>
      <c r="Q40" s="64">
        <f t="shared" si="8"/>
        <v>0</v>
      </c>
      <c r="R40" s="162">
        <f t="shared" si="9"/>
        <v>0</v>
      </c>
      <c r="S40" s="66">
        <f t="shared" si="10"/>
        <v>0</v>
      </c>
      <c r="T40" s="62" t="str">
        <f t="shared" si="11"/>
        <v/>
      </c>
      <c r="U40" s="62">
        <f t="shared" si="12"/>
        <v>0</v>
      </c>
      <c r="V40" s="62">
        <f t="shared" si="13"/>
        <v>0</v>
      </c>
      <c r="W40" s="62">
        <f t="shared" si="14"/>
        <v>0</v>
      </c>
      <c r="X40" s="62">
        <f t="shared" si="15"/>
        <v>0</v>
      </c>
      <c r="Y40" s="62">
        <f t="shared" si="16"/>
        <v>0</v>
      </c>
      <c r="Z40" s="148" t="str">
        <f t="shared" si="17"/>
        <v/>
      </c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7" t="str">
        <f t="shared" si="18"/>
        <v/>
      </c>
      <c r="AV40" s="63">
        <f t="shared" si="19"/>
        <v>0</v>
      </c>
      <c r="AW40" s="63">
        <f t="shared" si="20"/>
        <v>0</v>
      </c>
      <c r="AX40" s="63">
        <f t="shared" si="21"/>
        <v>0</v>
      </c>
      <c r="AY40" s="63">
        <f t="shared" si="22"/>
        <v>0</v>
      </c>
      <c r="AZ40" s="63">
        <f t="shared" si="23"/>
        <v>0</v>
      </c>
      <c r="BA40" s="67">
        <f t="shared" si="24"/>
        <v>0</v>
      </c>
      <c r="BB40" s="67">
        <f t="shared" si="25"/>
        <v>0</v>
      </c>
      <c r="BC40" s="62">
        <f t="shared" si="26"/>
        <v>0</v>
      </c>
      <c r="BD40" s="62">
        <f t="shared" si="27"/>
        <v>0</v>
      </c>
      <c r="BE40" s="62">
        <f t="shared" si="28"/>
        <v>0</v>
      </c>
      <c r="BF40" s="62">
        <f t="shared" si="29"/>
        <v>0</v>
      </c>
      <c r="BG40" s="62">
        <f t="shared" si="30"/>
        <v>0</v>
      </c>
      <c r="BH40" s="62">
        <f t="shared" si="31"/>
        <v>0</v>
      </c>
      <c r="BI40" s="62">
        <f t="shared" si="32"/>
        <v>0</v>
      </c>
      <c r="BJ40" s="62">
        <f t="shared" si="33"/>
        <v>0</v>
      </c>
      <c r="BK40" s="62">
        <f t="shared" si="34"/>
        <v>0</v>
      </c>
      <c r="BL40" s="62">
        <f t="shared" si="35"/>
        <v>0</v>
      </c>
      <c r="BM40" s="62">
        <f t="shared" si="36"/>
        <v>0</v>
      </c>
      <c r="BN40" s="62">
        <f t="shared" si="37"/>
        <v>0</v>
      </c>
      <c r="BO40" s="62">
        <f t="shared" si="38"/>
        <v>0</v>
      </c>
      <c r="BP40" s="62">
        <f t="shared" si="39"/>
        <v>0</v>
      </c>
      <c r="BQ40" s="62">
        <f t="shared" si="40"/>
        <v>0</v>
      </c>
      <c r="BR40" s="62">
        <f t="shared" si="41"/>
        <v>0</v>
      </c>
      <c r="BS40" s="62">
        <f t="shared" si="42"/>
        <v>0</v>
      </c>
      <c r="BT40" s="62">
        <f t="shared" si="43"/>
        <v>0</v>
      </c>
      <c r="BU40" s="62">
        <f t="shared" si="44"/>
        <v>0</v>
      </c>
      <c r="BV40" s="62">
        <f t="shared" si="45"/>
        <v>0</v>
      </c>
      <c r="BW40" s="63"/>
      <c r="BX40" t="str">
        <f t="shared" si="46"/>
        <v/>
      </c>
      <c r="BY40" s="96">
        <f t="shared" si="47"/>
        <v>0</v>
      </c>
      <c r="BZ40" s="96">
        <f t="shared" si="48"/>
        <v>0</v>
      </c>
      <c r="CA40" s="96">
        <f t="shared" si="49"/>
        <v>0</v>
      </c>
      <c r="CB40" s="96">
        <f t="shared" si="50"/>
        <v>0</v>
      </c>
      <c r="CC40" s="96">
        <f t="shared" si="51"/>
        <v>0</v>
      </c>
      <c r="CD40" s="96">
        <f t="shared" si="52"/>
        <v>0</v>
      </c>
      <c r="CE40" s="96">
        <f t="shared" si="53"/>
        <v>0</v>
      </c>
      <c r="CF40" s="96">
        <f t="shared" si="54"/>
        <v>0</v>
      </c>
      <c r="CG40" s="9"/>
    </row>
    <row r="41" spans="1:85">
      <c r="A41" s="58" t="s">
        <v>117</v>
      </c>
      <c r="B41" s="59" t="s">
        <v>184</v>
      </c>
      <c r="C41" s="60" t="s">
        <v>185</v>
      </c>
      <c r="D41" s="61" t="s">
        <v>118</v>
      </c>
      <c r="E41" s="61"/>
      <c r="F41" s="61"/>
      <c r="G41" s="62">
        <f>SUM(G42:G47)</f>
        <v>3492.8192200000003</v>
      </c>
      <c r="H41" s="63"/>
      <c r="I41" s="64">
        <f t="shared" si="4"/>
        <v>0</v>
      </c>
      <c r="J41" s="63"/>
      <c r="K41" s="64">
        <f t="shared" si="5"/>
        <v>0</v>
      </c>
      <c r="L41" s="63"/>
      <c r="M41" s="64">
        <f t="shared" si="6"/>
        <v>0</v>
      </c>
      <c r="N41" s="63"/>
      <c r="O41" s="64">
        <f t="shared" si="7"/>
        <v>0</v>
      </c>
      <c r="P41" s="63"/>
      <c r="Q41" s="64">
        <f t="shared" si="8"/>
        <v>0</v>
      </c>
      <c r="R41" s="162">
        <f t="shared" si="9"/>
        <v>0</v>
      </c>
      <c r="S41" s="66">
        <f t="shared" si="10"/>
        <v>0</v>
      </c>
      <c r="T41" s="62" t="str">
        <f t="shared" si="11"/>
        <v>suprimido</v>
      </c>
      <c r="U41" s="62">
        <f t="shared" si="12"/>
        <v>0</v>
      </c>
      <c r="V41" s="62">
        <f t="shared" si="13"/>
        <v>0</v>
      </c>
      <c r="W41" s="62">
        <f t="shared" si="14"/>
        <v>0</v>
      </c>
      <c r="X41" s="62">
        <f t="shared" si="15"/>
        <v>0</v>
      </c>
      <c r="Y41" s="62">
        <f t="shared" si="16"/>
        <v>0</v>
      </c>
      <c r="Z41" s="148" t="str">
        <f t="shared" si="17"/>
        <v/>
      </c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7" t="str">
        <f t="shared" si="18"/>
        <v/>
      </c>
      <c r="AV41" s="63">
        <f t="shared" si="19"/>
        <v>0</v>
      </c>
      <c r="AW41" s="63">
        <f t="shared" si="20"/>
        <v>0</v>
      </c>
      <c r="AX41" s="63">
        <f t="shared" si="21"/>
        <v>0</v>
      </c>
      <c r="AY41" s="63">
        <f t="shared" si="22"/>
        <v>0</v>
      </c>
      <c r="AZ41" s="63">
        <f t="shared" si="23"/>
        <v>0</v>
      </c>
      <c r="BA41" s="67">
        <f t="shared" si="24"/>
        <v>0</v>
      </c>
      <c r="BB41" s="67">
        <f t="shared" si="25"/>
        <v>0</v>
      </c>
      <c r="BC41" s="62">
        <f t="shared" si="26"/>
        <v>0</v>
      </c>
      <c r="BD41" s="62">
        <f t="shared" si="27"/>
        <v>0</v>
      </c>
      <c r="BE41" s="62">
        <f t="shared" si="28"/>
        <v>0</v>
      </c>
      <c r="BF41" s="62">
        <f t="shared" si="29"/>
        <v>0</v>
      </c>
      <c r="BG41" s="62">
        <f t="shared" si="30"/>
        <v>0</v>
      </c>
      <c r="BH41" s="62">
        <f t="shared" si="31"/>
        <v>0</v>
      </c>
      <c r="BI41" s="62">
        <f t="shared" si="32"/>
        <v>0</v>
      </c>
      <c r="BJ41" s="62">
        <f t="shared" si="33"/>
        <v>0</v>
      </c>
      <c r="BK41" s="62">
        <f t="shared" si="34"/>
        <v>0</v>
      </c>
      <c r="BL41" s="62">
        <f t="shared" si="35"/>
        <v>0</v>
      </c>
      <c r="BM41" s="62">
        <f t="shared" si="36"/>
        <v>0</v>
      </c>
      <c r="BN41" s="62">
        <f t="shared" si="37"/>
        <v>0</v>
      </c>
      <c r="BO41" s="62">
        <f t="shared" si="38"/>
        <v>0</v>
      </c>
      <c r="BP41" s="62">
        <f t="shared" si="39"/>
        <v>0</v>
      </c>
      <c r="BQ41" s="62">
        <f t="shared" si="40"/>
        <v>0</v>
      </c>
      <c r="BR41" s="62">
        <f t="shared" si="41"/>
        <v>0</v>
      </c>
      <c r="BS41" s="62">
        <f t="shared" si="42"/>
        <v>0</v>
      </c>
      <c r="BT41" s="62">
        <f t="shared" si="43"/>
        <v>0</v>
      </c>
      <c r="BU41" s="62">
        <f t="shared" si="44"/>
        <v>0</v>
      </c>
      <c r="BV41" s="62">
        <f t="shared" si="45"/>
        <v>0</v>
      </c>
      <c r="BW41" s="63"/>
      <c r="BX41" t="str">
        <f t="shared" si="46"/>
        <v/>
      </c>
      <c r="BY41" s="96">
        <f t="shared" si="47"/>
        <v>0</v>
      </c>
      <c r="BZ41" s="96">
        <f t="shared" si="48"/>
        <v>0</v>
      </c>
      <c r="CA41" s="96">
        <f t="shared" si="49"/>
        <v>0</v>
      </c>
      <c r="CB41" s="96">
        <f t="shared" si="50"/>
        <v>0</v>
      </c>
      <c r="CC41" s="96">
        <f t="shared" si="51"/>
        <v>0</v>
      </c>
      <c r="CD41" s="96">
        <f t="shared" si="52"/>
        <v>0</v>
      </c>
      <c r="CE41" s="96">
        <f t="shared" si="53"/>
        <v>0</v>
      </c>
      <c r="CF41" s="96">
        <f t="shared" si="54"/>
        <v>0</v>
      </c>
      <c r="CG41" s="9"/>
    </row>
    <row r="42" spans="1:85" ht="45">
      <c r="A42" s="168">
        <v>87519</v>
      </c>
      <c r="B42" s="165" t="s">
        <v>186</v>
      </c>
      <c r="C42" s="166" t="s">
        <v>187</v>
      </c>
      <c r="D42" s="167" t="s">
        <v>137</v>
      </c>
      <c r="E42" s="78">
        <v>24.634000000000004</v>
      </c>
      <c r="F42" s="157">
        <v>46.18</v>
      </c>
      <c r="G42" s="68">
        <f t="shared" si="3"/>
        <v>1137.5981200000001</v>
      </c>
      <c r="H42" s="69"/>
      <c r="I42" s="70">
        <f t="shared" si="4"/>
        <v>0</v>
      </c>
      <c r="J42" s="69"/>
      <c r="K42" s="70">
        <f t="shared" si="5"/>
        <v>0</v>
      </c>
      <c r="L42" s="69"/>
      <c r="M42" s="70">
        <f t="shared" si="6"/>
        <v>0</v>
      </c>
      <c r="N42" s="69"/>
      <c r="O42" s="70">
        <f t="shared" si="7"/>
        <v>0</v>
      </c>
      <c r="P42" s="69"/>
      <c r="Q42" s="70">
        <f t="shared" si="8"/>
        <v>0</v>
      </c>
      <c r="R42" s="71">
        <f t="shared" si="9"/>
        <v>24.634000000000004</v>
      </c>
      <c r="S42" s="70">
        <f t="shared" si="10"/>
        <v>1137.5981200000001</v>
      </c>
      <c r="T42" s="72">
        <f t="shared" si="11"/>
        <v>0</v>
      </c>
      <c r="U42" s="73">
        <f t="shared" si="12"/>
        <v>0</v>
      </c>
      <c r="V42" s="73">
        <f t="shared" si="13"/>
        <v>0</v>
      </c>
      <c r="W42" s="73">
        <f t="shared" si="14"/>
        <v>0</v>
      </c>
      <c r="X42" s="73">
        <f t="shared" si="15"/>
        <v>0</v>
      </c>
      <c r="Y42" s="73">
        <f t="shared" si="16"/>
        <v>0</v>
      </c>
      <c r="Z42" s="73">
        <f t="shared" si="17"/>
        <v>0</v>
      </c>
      <c r="AA42" s="74"/>
      <c r="AB42" s="161"/>
      <c r="AC42" s="161"/>
      <c r="AD42" s="161"/>
      <c r="AE42" s="161"/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71">
        <f t="shared" si="18"/>
        <v>24.634000000000004</v>
      </c>
      <c r="AV42" s="76">
        <f t="shared" si="19"/>
        <v>0</v>
      </c>
      <c r="AW42" s="76">
        <f t="shared" si="20"/>
        <v>0</v>
      </c>
      <c r="AX42" s="76">
        <f t="shared" si="21"/>
        <v>0</v>
      </c>
      <c r="AY42" s="76">
        <f t="shared" si="22"/>
        <v>0</v>
      </c>
      <c r="AZ42" s="76">
        <f t="shared" si="23"/>
        <v>0</v>
      </c>
      <c r="BA42" s="71">
        <f t="shared" si="24"/>
        <v>24.634000000000004</v>
      </c>
      <c r="BB42" s="71">
        <f t="shared" si="25"/>
        <v>0</v>
      </c>
      <c r="BC42" s="77">
        <f t="shared" si="26"/>
        <v>0</v>
      </c>
      <c r="BD42" s="77">
        <f t="shared" si="27"/>
        <v>0</v>
      </c>
      <c r="BE42" s="77">
        <f t="shared" si="28"/>
        <v>0</v>
      </c>
      <c r="BF42" s="77">
        <f t="shared" si="29"/>
        <v>0</v>
      </c>
      <c r="BG42" s="77">
        <f t="shared" si="30"/>
        <v>0</v>
      </c>
      <c r="BH42" s="77">
        <f t="shared" si="31"/>
        <v>0</v>
      </c>
      <c r="BI42" s="77">
        <f t="shared" si="32"/>
        <v>0</v>
      </c>
      <c r="BJ42" s="77">
        <f t="shared" si="33"/>
        <v>0</v>
      </c>
      <c r="BK42" s="77">
        <f t="shared" si="34"/>
        <v>0</v>
      </c>
      <c r="BL42" s="77">
        <f t="shared" si="35"/>
        <v>0</v>
      </c>
      <c r="BM42" s="77">
        <f t="shared" si="36"/>
        <v>0</v>
      </c>
      <c r="BN42" s="77">
        <f t="shared" si="37"/>
        <v>0</v>
      </c>
      <c r="BO42" s="77">
        <f t="shared" si="38"/>
        <v>0</v>
      </c>
      <c r="BP42" s="77">
        <f t="shared" si="39"/>
        <v>0</v>
      </c>
      <c r="BQ42" s="77">
        <f t="shared" si="40"/>
        <v>0</v>
      </c>
      <c r="BR42" s="77">
        <f t="shared" si="41"/>
        <v>0</v>
      </c>
      <c r="BS42" s="77">
        <f t="shared" si="42"/>
        <v>0</v>
      </c>
      <c r="BT42" s="77">
        <f t="shared" si="43"/>
        <v>0</v>
      </c>
      <c r="BU42" s="77">
        <f t="shared" si="44"/>
        <v>0</v>
      </c>
      <c r="BV42" s="77">
        <f t="shared" si="45"/>
        <v>0</v>
      </c>
      <c r="BW42" s="161"/>
      <c r="BX42" s="12" t="str">
        <f t="shared" si="46"/>
        <v/>
      </c>
      <c r="BY42" s="97">
        <f t="shared" si="47"/>
        <v>0</v>
      </c>
      <c r="BZ42" s="161">
        <f t="shared" si="48"/>
        <v>0</v>
      </c>
      <c r="CA42" s="161">
        <f t="shared" si="49"/>
        <v>0</v>
      </c>
      <c r="CB42" s="161">
        <f t="shared" si="50"/>
        <v>0</v>
      </c>
      <c r="CC42" s="161">
        <f t="shared" si="51"/>
        <v>0</v>
      </c>
      <c r="CD42" s="161">
        <f t="shared" si="52"/>
        <v>0</v>
      </c>
      <c r="CE42" s="161">
        <f t="shared" si="53"/>
        <v>0</v>
      </c>
      <c r="CF42" s="161">
        <f t="shared" si="54"/>
        <v>0</v>
      </c>
      <c r="CG42" s="9"/>
    </row>
    <row r="43" spans="1:85">
      <c r="A43" s="168" t="s">
        <v>188</v>
      </c>
      <c r="B43" s="165" t="s">
        <v>189</v>
      </c>
      <c r="C43" s="166" t="s">
        <v>190</v>
      </c>
      <c r="D43" s="167" t="s">
        <v>137</v>
      </c>
      <c r="E43" s="78">
        <v>6.4079999999999995</v>
      </c>
      <c r="F43" s="157">
        <v>53.337500000000013</v>
      </c>
      <c r="G43" s="68">
        <f t="shared" si="3"/>
        <v>341.78670000000005</v>
      </c>
      <c r="H43" s="69"/>
      <c r="I43" s="70">
        <f t="shared" si="4"/>
        <v>0</v>
      </c>
      <c r="J43" s="69"/>
      <c r="K43" s="70">
        <f t="shared" si="5"/>
        <v>0</v>
      </c>
      <c r="L43" s="69"/>
      <c r="M43" s="70">
        <f t="shared" si="6"/>
        <v>0</v>
      </c>
      <c r="N43" s="69"/>
      <c r="O43" s="70">
        <f t="shared" si="7"/>
        <v>0</v>
      </c>
      <c r="P43" s="69"/>
      <c r="Q43" s="70">
        <f t="shared" si="8"/>
        <v>0</v>
      </c>
      <c r="R43" s="71">
        <f t="shared" si="9"/>
        <v>6.4079999999999995</v>
      </c>
      <c r="S43" s="70">
        <f t="shared" si="10"/>
        <v>341.78670000000005</v>
      </c>
      <c r="T43" s="72">
        <f t="shared" si="11"/>
        <v>0</v>
      </c>
      <c r="U43" s="73">
        <f t="shared" si="12"/>
        <v>0</v>
      </c>
      <c r="V43" s="73">
        <f t="shared" si="13"/>
        <v>0</v>
      </c>
      <c r="W43" s="73">
        <f t="shared" si="14"/>
        <v>0</v>
      </c>
      <c r="X43" s="73">
        <f t="shared" si="15"/>
        <v>0</v>
      </c>
      <c r="Y43" s="73">
        <f t="shared" si="16"/>
        <v>0</v>
      </c>
      <c r="Z43" s="73">
        <f t="shared" si="17"/>
        <v>0</v>
      </c>
      <c r="AA43" s="74"/>
      <c r="AB43" s="161"/>
      <c r="AC43" s="161"/>
      <c r="AD43" s="161"/>
      <c r="AE43" s="161"/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71">
        <f t="shared" si="18"/>
        <v>6.4079999999999995</v>
      </c>
      <c r="AV43" s="76">
        <f t="shared" si="19"/>
        <v>0</v>
      </c>
      <c r="AW43" s="76">
        <f t="shared" si="20"/>
        <v>0</v>
      </c>
      <c r="AX43" s="76">
        <f t="shared" si="21"/>
        <v>0</v>
      </c>
      <c r="AY43" s="76">
        <f t="shared" si="22"/>
        <v>0</v>
      </c>
      <c r="AZ43" s="76">
        <f t="shared" si="23"/>
        <v>0</v>
      </c>
      <c r="BA43" s="71">
        <f t="shared" si="24"/>
        <v>6.4079999999999995</v>
      </c>
      <c r="BB43" s="71">
        <f t="shared" si="25"/>
        <v>0</v>
      </c>
      <c r="BC43" s="77">
        <f t="shared" si="26"/>
        <v>0</v>
      </c>
      <c r="BD43" s="77">
        <f t="shared" si="27"/>
        <v>0</v>
      </c>
      <c r="BE43" s="77">
        <f t="shared" si="28"/>
        <v>0</v>
      </c>
      <c r="BF43" s="77">
        <f t="shared" si="29"/>
        <v>0</v>
      </c>
      <c r="BG43" s="77">
        <f t="shared" si="30"/>
        <v>0</v>
      </c>
      <c r="BH43" s="77">
        <f t="shared" si="31"/>
        <v>0</v>
      </c>
      <c r="BI43" s="77">
        <f t="shared" si="32"/>
        <v>0</v>
      </c>
      <c r="BJ43" s="77">
        <f t="shared" si="33"/>
        <v>0</v>
      </c>
      <c r="BK43" s="77">
        <f t="shared" si="34"/>
        <v>0</v>
      </c>
      <c r="BL43" s="77">
        <f t="shared" si="35"/>
        <v>0</v>
      </c>
      <c r="BM43" s="77">
        <f t="shared" si="36"/>
        <v>0</v>
      </c>
      <c r="BN43" s="77">
        <f t="shared" si="37"/>
        <v>0</v>
      </c>
      <c r="BO43" s="77">
        <f t="shared" si="38"/>
        <v>0</v>
      </c>
      <c r="BP43" s="77">
        <f t="shared" si="39"/>
        <v>0</v>
      </c>
      <c r="BQ43" s="77">
        <f t="shared" si="40"/>
        <v>0</v>
      </c>
      <c r="BR43" s="77">
        <f t="shared" si="41"/>
        <v>0</v>
      </c>
      <c r="BS43" s="77">
        <f t="shared" si="42"/>
        <v>0</v>
      </c>
      <c r="BT43" s="77">
        <f t="shared" si="43"/>
        <v>0</v>
      </c>
      <c r="BU43" s="77">
        <f t="shared" si="44"/>
        <v>0</v>
      </c>
      <c r="BV43" s="77">
        <f t="shared" si="45"/>
        <v>0</v>
      </c>
      <c r="BW43" s="161"/>
      <c r="BX43" s="12" t="str">
        <f t="shared" si="46"/>
        <v/>
      </c>
      <c r="BY43" s="97">
        <f t="shared" si="47"/>
        <v>0</v>
      </c>
      <c r="BZ43" s="161">
        <f t="shared" si="48"/>
        <v>0</v>
      </c>
      <c r="CA43" s="161">
        <f t="shared" si="49"/>
        <v>0</v>
      </c>
      <c r="CB43" s="161">
        <f t="shared" si="50"/>
        <v>0</v>
      </c>
      <c r="CC43" s="161">
        <f t="shared" si="51"/>
        <v>0</v>
      </c>
      <c r="CD43" s="161">
        <f t="shared" si="52"/>
        <v>0</v>
      </c>
      <c r="CE43" s="161">
        <f t="shared" si="53"/>
        <v>0</v>
      </c>
      <c r="CF43" s="161">
        <f t="shared" si="54"/>
        <v>0</v>
      </c>
      <c r="CG43" s="9"/>
    </row>
    <row r="44" spans="1:85">
      <c r="A44" s="168" t="s">
        <v>191</v>
      </c>
      <c r="B44" s="165" t="s">
        <v>192</v>
      </c>
      <c r="C44" s="166" t="s">
        <v>193</v>
      </c>
      <c r="D44" s="167" t="s">
        <v>137</v>
      </c>
      <c r="E44" s="78">
        <v>9.5400000000000009</v>
      </c>
      <c r="F44" s="157">
        <v>127.42</v>
      </c>
      <c r="G44" s="68">
        <f t="shared" si="3"/>
        <v>1215.5868</v>
      </c>
      <c r="H44" s="69"/>
      <c r="I44" s="70">
        <f t="shared" si="4"/>
        <v>0</v>
      </c>
      <c r="J44" s="69"/>
      <c r="K44" s="70">
        <f t="shared" si="5"/>
        <v>0</v>
      </c>
      <c r="L44" s="69"/>
      <c r="M44" s="70">
        <f t="shared" si="6"/>
        <v>0</v>
      </c>
      <c r="N44" s="69"/>
      <c r="O44" s="70">
        <f t="shared" si="7"/>
        <v>0</v>
      </c>
      <c r="P44" s="69"/>
      <c r="Q44" s="70">
        <f t="shared" si="8"/>
        <v>0</v>
      </c>
      <c r="R44" s="71">
        <f t="shared" si="9"/>
        <v>9.5400000000000009</v>
      </c>
      <c r="S44" s="70">
        <f t="shared" si="10"/>
        <v>1215.5868</v>
      </c>
      <c r="T44" s="72">
        <f t="shared" si="11"/>
        <v>0</v>
      </c>
      <c r="U44" s="73">
        <f t="shared" si="12"/>
        <v>0</v>
      </c>
      <c r="V44" s="73">
        <f t="shared" si="13"/>
        <v>0</v>
      </c>
      <c r="W44" s="73">
        <f t="shared" si="14"/>
        <v>0</v>
      </c>
      <c r="X44" s="73">
        <f t="shared" si="15"/>
        <v>0</v>
      </c>
      <c r="Y44" s="73">
        <f t="shared" si="16"/>
        <v>0</v>
      </c>
      <c r="Z44" s="73">
        <f t="shared" si="17"/>
        <v>0</v>
      </c>
      <c r="AA44" s="74"/>
      <c r="AB44" s="161"/>
      <c r="AC44" s="161"/>
      <c r="AD44" s="161"/>
      <c r="AE44" s="161"/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71">
        <f t="shared" si="18"/>
        <v>9.5400000000000009</v>
      </c>
      <c r="AV44" s="76">
        <f t="shared" si="19"/>
        <v>0</v>
      </c>
      <c r="AW44" s="76">
        <f t="shared" si="20"/>
        <v>0</v>
      </c>
      <c r="AX44" s="76">
        <f t="shared" si="21"/>
        <v>0</v>
      </c>
      <c r="AY44" s="76">
        <f t="shared" si="22"/>
        <v>0</v>
      </c>
      <c r="AZ44" s="76">
        <f t="shared" si="23"/>
        <v>0</v>
      </c>
      <c r="BA44" s="71">
        <f t="shared" si="24"/>
        <v>9.5400000000000009</v>
      </c>
      <c r="BB44" s="71">
        <f t="shared" si="25"/>
        <v>0</v>
      </c>
      <c r="BC44" s="77">
        <f t="shared" si="26"/>
        <v>0</v>
      </c>
      <c r="BD44" s="77">
        <f t="shared" si="27"/>
        <v>0</v>
      </c>
      <c r="BE44" s="77">
        <f t="shared" si="28"/>
        <v>0</v>
      </c>
      <c r="BF44" s="77">
        <f t="shared" si="29"/>
        <v>0</v>
      </c>
      <c r="BG44" s="77">
        <f t="shared" si="30"/>
        <v>0</v>
      </c>
      <c r="BH44" s="77">
        <f t="shared" si="31"/>
        <v>0</v>
      </c>
      <c r="BI44" s="77">
        <f t="shared" si="32"/>
        <v>0</v>
      </c>
      <c r="BJ44" s="77">
        <f t="shared" si="33"/>
        <v>0</v>
      </c>
      <c r="BK44" s="77">
        <f t="shared" si="34"/>
        <v>0</v>
      </c>
      <c r="BL44" s="77">
        <f t="shared" si="35"/>
        <v>0</v>
      </c>
      <c r="BM44" s="77">
        <f t="shared" si="36"/>
        <v>0</v>
      </c>
      <c r="BN44" s="77">
        <f t="shared" si="37"/>
        <v>0</v>
      </c>
      <c r="BO44" s="77">
        <f t="shared" si="38"/>
        <v>0</v>
      </c>
      <c r="BP44" s="77">
        <f t="shared" si="39"/>
        <v>0</v>
      </c>
      <c r="BQ44" s="77">
        <f t="shared" si="40"/>
        <v>0</v>
      </c>
      <c r="BR44" s="77">
        <f t="shared" si="41"/>
        <v>0</v>
      </c>
      <c r="BS44" s="77">
        <f t="shared" si="42"/>
        <v>0</v>
      </c>
      <c r="BT44" s="77">
        <f t="shared" si="43"/>
        <v>0</v>
      </c>
      <c r="BU44" s="77">
        <f t="shared" si="44"/>
        <v>0</v>
      </c>
      <c r="BV44" s="77">
        <f t="shared" si="45"/>
        <v>0</v>
      </c>
      <c r="BW44" s="161"/>
      <c r="BX44" s="12" t="str">
        <f t="shared" si="46"/>
        <v/>
      </c>
      <c r="BY44" s="97">
        <f t="shared" si="47"/>
        <v>0</v>
      </c>
      <c r="BZ44" s="161">
        <f t="shared" si="48"/>
        <v>0</v>
      </c>
      <c r="CA44" s="161">
        <f t="shared" si="49"/>
        <v>0</v>
      </c>
      <c r="CB44" s="161">
        <f t="shared" si="50"/>
        <v>0</v>
      </c>
      <c r="CC44" s="161">
        <f t="shared" si="51"/>
        <v>0</v>
      </c>
      <c r="CD44" s="161">
        <f t="shared" si="52"/>
        <v>0</v>
      </c>
      <c r="CE44" s="161">
        <f t="shared" si="53"/>
        <v>0</v>
      </c>
      <c r="CF44" s="161">
        <f t="shared" si="54"/>
        <v>0</v>
      </c>
      <c r="CG44" s="9"/>
    </row>
    <row r="45" spans="1:85">
      <c r="A45" s="168" t="s">
        <v>194</v>
      </c>
      <c r="B45" s="165" t="s">
        <v>195</v>
      </c>
      <c r="C45" s="166" t="s">
        <v>196</v>
      </c>
      <c r="D45" s="167" t="s">
        <v>137</v>
      </c>
      <c r="E45" s="78">
        <v>13.919999999999998</v>
      </c>
      <c r="F45" s="157">
        <v>44.37</v>
      </c>
      <c r="G45" s="68">
        <f t="shared" si="3"/>
        <v>617.6303999999999</v>
      </c>
      <c r="H45" s="69"/>
      <c r="I45" s="70">
        <f t="shared" si="4"/>
        <v>0</v>
      </c>
      <c r="J45" s="69"/>
      <c r="K45" s="70">
        <f t="shared" si="5"/>
        <v>0</v>
      </c>
      <c r="L45" s="69"/>
      <c r="M45" s="70">
        <f t="shared" si="6"/>
        <v>0</v>
      </c>
      <c r="N45" s="69"/>
      <c r="O45" s="70">
        <f t="shared" si="7"/>
        <v>0</v>
      </c>
      <c r="P45" s="69"/>
      <c r="Q45" s="70">
        <f t="shared" si="8"/>
        <v>0</v>
      </c>
      <c r="R45" s="71">
        <f t="shared" si="9"/>
        <v>13.919999999999998</v>
      </c>
      <c r="S45" s="70">
        <f t="shared" si="10"/>
        <v>617.6303999999999</v>
      </c>
      <c r="T45" s="72">
        <f t="shared" si="11"/>
        <v>0</v>
      </c>
      <c r="U45" s="73">
        <f t="shared" si="12"/>
        <v>0</v>
      </c>
      <c r="V45" s="73">
        <f t="shared" si="13"/>
        <v>0</v>
      </c>
      <c r="W45" s="73">
        <f t="shared" si="14"/>
        <v>0</v>
      </c>
      <c r="X45" s="73">
        <f t="shared" si="15"/>
        <v>0</v>
      </c>
      <c r="Y45" s="73">
        <f t="shared" si="16"/>
        <v>0</v>
      </c>
      <c r="Z45" s="73">
        <f t="shared" si="17"/>
        <v>0</v>
      </c>
      <c r="AA45" s="74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71">
        <f t="shared" si="18"/>
        <v>13.919999999999998</v>
      </c>
      <c r="AV45" s="76">
        <f t="shared" si="19"/>
        <v>0</v>
      </c>
      <c r="AW45" s="76">
        <f t="shared" si="20"/>
        <v>0</v>
      </c>
      <c r="AX45" s="76">
        <f t="shared" si="21"/>
        <v>0</v>
      </c>
      <c r="AY45" s="76">
        <f t="shared" si="22"/>
        <v>0</v>
      </c>
      <c r="AZ45" s="76">
        <f t="shared" si="23"/>
        <v>0</v>
      </c>
      <c r="BA45" s="71">
        <f t="shared" si="24"/>
        <v>13.919999999999998</v>
      </c>
      <c r="BB45" s="71">
        <f t="shared" si="25"/>
        <v>0</v>
      </c>
      <c r="BC45" s="77">
        <f t="shared" si="26"/>
        <v>0</v>
      </c>
      <c r="BD45" s="77">
        <f t="shared" si="27"/>
        <v>0</v>
      </c>
      <c r="BE45" s="77">
        <f t="shared" si="28"/>
        <v>0</v>
      </c>
      <c r="BF45" s="77">
        <f t="shared" si="29"/>
        <v>0</v>
      </c>
      <c r="BG45" s="77">
        <f t="shared" si="30"/>
        <v>0</v>
      </c>
      <c r="BH45" s="77">
        <f t="shared" si="31"/>
        <v>0</v>
      </c>
      <c r="BI45" s="77">
        <f t="shared" si="32"/>
        <v>0</v>
      </c>
      <c r="BJ45" s="77">
        <f t="shared" si="33"/>
        <v>0</v>
      </c>
      <c r="BK45" s="77">
        <f t="shared" si="34"/>
        <v>0</v>
      </c>
      <c r="BL45" s="77">
        <f t="shared" si="35"/>
        <v>0</v>
      </c>
      <c r="BM45" s="77">
        <f t="shared" si="36"/>
        <v>0</v>
      </c>
      <c r="BN45" s="77">
        <f t="shared" si="37"/>
        <v>0</v>
      </c>
      <c r="BO45" s="77">
        <f t="shared" si="38"/>
        <v>0</v>
      </c>
      <c r="BP45" s="77">
        <f t="shared" si="39"/>
        <v>0</v>
      </c>
      <c r="BQ45" s="77">
        <f t="shared" si="40"/>
        <v>0</v>
      </c>
      <c r="BR45" s="77">
        <f t="shared" si="41"/>
        <v>0</v>
      </c>
      <c r="BS45" s="77">
        <f t="shared" si="42"/>
        <v>0</v>
      </c>
      <c r="BT45" s="77">
        <f t="shared" si="43"/>
        <v>0</v>
      </c>
      <c r="BU45" s="77">
        <f t="shared" si="44"/>
        <v>0</v>
      </c>
      <c r="BV45" s="77">
        <f t="shared" si="45"/>
        <v>0</v>
      </c>
      <c r="BW45" s="161"/>
      <c r="BX45" s="12" t="str">
        <f t="shared" si="46"/>
        <v/>
      </c>
      <c r="BY45" s="97">
        <f t="shared" si="47"/>
        <v>0</v>
      </c>
      <c r="BZ45" s="161">
        <f t="shared" si="48"/>
        <v>0</v>
      </c>
      <c r="CA45" s="161">
        <f t="shared" si="49"/>
        <v>0</v>
      </c>
      <c r="CB45" s="161">
        <f t="shared" si="50"/>
        <v>0</v>
      </c>
      <c r="CC45" s="161">
        <f t="shared" si="51"/>
        <v>0</v>
      </c>
      <c r="CD45" s="161">
        <f t="shared" si="52"/>
        <v>0</v>
      </c>
      <c r="CE45" s="161">
        <f t="shared" si="53"/>
        <v>0</v>
      </c>
      <c r="CF45" s="161">
        <f t="shared" si="54"/>
        <v>0</v>
      </c>
      <c r="CG45" s="9"/>
    </row>
    <row r="46" spans="1:85" ht="30">
      <c r="A46" s="168" t="s">
        <v>197</v>
      </c>
      <c r="B46" s="165" t="s">
        <v>198</v>
      </c>
      <c r="C46" s="166" t="s">
        <v>199</v>
      </c>
      <c r="D46" s="167" t="s">
        <v>64</v>
      </c>
      <c r="E46" s="78">
        <v>4.5199999999999996</v>
      </c>
      <c r="F46" s="157">
        <v>13.11</v>
      </c>
      <c r="G46" s="68">
        <f t="shared" si="3"/>
        <v>59.25719999999999</v>
      </c>
      <c r="H46" s="69"/>
      <c r="I46" s="70">
        <f t="shared" si="4"/>
        <v>0</v>
      </c>
      <c r="J46" s="69"/>
      <c r="K46" s="70">
        <f t="shared" si="5"/>
        <v>0</v>
      </c>
      <c r="L46" s="69"/>
      <c r="M46" s="70">
        <f t="shared" si="6"/>
        <v>0</v>
      </c>
      <c r="N46" s="69"/>
      <c r="O46" s="70">
        <f t="shared" si="7"/>
        <v>0</v>
      </c>
      <c r="P46" s="69"/>
      <c r="Q46" s="70">
        <f t="shared" si="8"/>
        <v>0</v>
      </c>
      <c r="R46" s="71">
        <f t="shared" si="9"/>
        <v>4.5199999999999996</v>
      </c>
      <c r="S46" s="70">
        <f t="shared" si="10"/>
        <v>59.25719999999999</v>
      </c>
      <c r="T46" s="72">
        <f t="shared" si="11"/>
        <v>0</v>
      </c>
      <c r="U46" s="73">
        <f t="shared" si="12"/>
        <v>0</v>
      </c>
      <c r="V46" s="73">
        <f t="shared" si="13"/>
        <v>0</v>
      </c>
      <c r="W46" s="73">
        <f t="shared" si="14"/>
        <v>0</v>
      </c>
      <c r="X46" s="73">
        <f t="shared" si="15"/>
        <v>0</v>
      </c>
      <c r="Y46" s="73">
        <f t="shared" si="16"/>
        <v>0</v>
      </c>
      <c r="Z46" s="73">
        <f t="shared" si="17"/>
        <v>0</v>
      </c>
      <c r="AA46" s="74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71">
        <f t="shared" si="18"/>
        <v>4.5199999999999996</v>
      </c>
      <c r="AV46" s="76">
        <f t="shared" si="19"/>
        <v>0</v>
      </c>
      <c r="AW46" s="76">
        <f t="shared" si="20"/>
        <v>0</v>
      </c>
      <c r="AX46" s="76">
        <f t="shared" si="21"/>
        <v>0</v>
      </c>
      <c r="AY46" s="76">
        <f t="shared" si="22"/>
        <v>0</v>
      </c>
      <c r="AZ46" s="76">
        <f t="shared" si="23"/>
        <v>0</v>
      </c>
      <c r="BA46" s="71">
        <f t="shared" si="24"/>
        <v>4.5199999999999996</v>
      </c>
      <c r="BB46" s="71">
        <f t="shared" si="25"/>
        <v>0</v>
      </c>
      <c r="BC46" s="77">
        <f t="shared" si="26"/>
        <v>0</v>
      </c>
      <c r="BD46" s="77">
        <f t="shared" si="27"/>
        <v>0</v>
      </c>
      <c r="BE46" s="77">
        <f t="shared" si="28"/>
        <v>0</v>
      </c>
      <c r="BF46" s="77">
        <f t="shared" si="29"/>
        <v>0</v>
      </c>
      <c r="BG46" s="77">
        <f t="shared" si="30"/>
        <v>0</v>
      </c>
      <c r="BH46" s="77">
        <f t="shared" si="31"/>
        <v>0</v>
      </c>
      <c r="BI46" s="77">
        <f t="shared" si="32"/>
        <v>0</v>
      </c>
      <c r="BJ46" s="77">
        <f t="shared" si="33"/>
        <v>0</v>
      </c>
      <c r="BK46" s="77">
        <f t="shared" si="34"/>
        <v>0</v>
      </c>
      <c r="BL46" s="77">
        <f t="shared" si="35"/>
        <v>0</v>
      </c>
      <c r="BM46" s="77">
        <f t="shared" si="36"/>
        <v>0</v>
      </c>
      <c r="BN46" s="77">
        <f t="shared" si="37"/>
        <v>0</v>
      </c>
      <c r="BO46" s="77">
        <f t="shared" si="38"/>
        <v>0</v>
      </c>
      <c r="BP46" s="77">
        <f t="shared" si="39"/>
        <v>0</v>
      </c>
      <c r="BQ46" s="77">
        <f t="shared" si="40"/>
        <v>0</v>
      </c>
      <c r="BR46" s="77">
        <f t="shared" si="41"/>
        <v>0</v>
      </c>
      <c r="BS46" s="77">
        <f t="shared" si="42"/>
        <v>0</v>
      </c>
      <c r="BT46" s="77">
        <f t="shared" si="43"/>
        <v>0</v>
      </c>
      <c r="BU46" s="77">
        <f t="shared" si="44"/>
        <v>0</v>
      </c>
      <c r="BV46" s="77">
        <f t="shared" si="45"/>
        <v>0</v>
      </c>
      <c r="BW46" s="161"/>
      <c r="BX46" s="12" t="str">
        <f t="shared" si="46"/>
        <v/>
      </c>
      <c r="BY46" s="97">
        <f t="shared" si="47"/>
        <v>0</v>
      </c>
      <c r="BZ46" s="161">
        <f t="shared" si="48"/>
        <v>0</v>
      </c>
      <c r="CA46" s="161">
        <f t="shared" si="49"/>
        <v>0</v>
      </c>
      <c r="CB46" s="161">
        <f t="shared" si="50"/>
        <v>0</v>
      </c>
      <c r="CC46" s="161">
        <f t="shared" si="51"/>
        <v>0</v>
      </c>
      <c r="CD46" s="161">
        <f t="shared" si="52"/>
        <v>0</v>
      </c>
      <c r="CE46" s="161">
        <f t="shared" si="53"/>
        <v>0</v>
      </c>
      <c r="CF46" s="161">
        <f t="shared" si="54"/>
        <v>0</v>
      </c>
      <c r="CG46" s="9"/>
    </row>
    <row r="47" spans="1:85" ht="30">
      <c r="A47" s="168" t="s">
        <v>200</v>
      </c>
      <c r="B47" s="165" t="s">
        <v>201</v>
      </c>
      <c r="C47" s="166" t="s">
        <v>202</v>
      </c>
      <c r="D47" s="167" t="s">
        <v>137</v>
      </c>
      <c r="E47" s="78">
        <v>1.2800000000000002</v>
      </c>
      <c r="F47" s="157">
        <v>94.5</v>
      </c>
      <c r="G47" s="68">
        <f t="shared" si="3"/>
        <v>120.96000000000002</v>
      </c>
      <c r="H47" s="69"/>
      <c r="I47" s="70">
        <f t="shared" si="4"/>
        <v>0</v>
      </c>
      <c r="J47" s="69"/>
      <c r="K47" s="70">
        <f t="shared" si="5"/>
        <v>0</v>
      </c>
      <c r="L47" s="69"/>
      <c r="M47" s="70">
        <f t="shared" si="6"/>
        <v>0</v>
      </c>
      <c r="N47" s="69"/>
      <c r="O47" s="70">
        <f t="shared" si="7"/>
        <v>0</v>
      </c>
      <c r="P47" s="69"/>
      <c r="Q47" s="70">
        <f t="shared" si="8"/>
        <v>0</v>
      </c>
      <c r="R47" s="71">
        <f t="shared" ref="R47:R75" si="55">SUM(H47+J47+L47+N47+P47)+E47</f>
        <v>1.2800000000000002</v>
      </c>
      <c r="S47" s="70">
        <f t="shared" ref="S47:S75" si="56">R47*F47</f>
        <v>120.96000000000002</v>
      </c>
      <c r="T47" s="72">
        <f t="shared" ref="T47:T75" si="57">IF($G47=0,"",IF(-E47=SUM($H47+$J47+$L47+$N47+$P47),"suprimido",(SUMIF($AA$12:$AT$12,"contrato",$AA47:$AT47))/$E47))</f>
        <v>0</v>
      </c>
      <c r="U47" s="73">
        <f t="shared" ref="U47:U75" si="58">IF($I47=0,0,IF(-E47=SUM($H47+$J47+$L47+$N47+$P47),"suprimido",(SUMIF($AA$12:$AT$12,"1° aditivo",$AA47:$AT47))/$H47))</f>
        <v>0</v>
      </c>
      <c r="V47" s="73">
        <f t="shared" ref="V47:V75" si="59">IF($K47=0,0,IF(-E47=SUM($H47+$J47+$L47+$N47+$P47),"suprimido",(SUMIF($AA$12:$AT$12,"1° aditivo",$AA47:$AT47))/$J47))</f>
        <v>0</v>
      </c>
      <c r="W47" s="73">
        <f t="shared" ref="W47:W75" si="60">IF($M47=0,0,IF(-E47=SUM($H47+$J47+$L47+$N47+$P47),"suprimido",(SUMIF($AA$12:$AT$12,"1° aditivo",$AA47:$AT47))/$L47))</f>
        <v>0</v>
      </c>
      <c r="X47" s="73">
        <f t="shared" ref="X47:X75" si="61">IF($O47=0,0,IF(-E47=SUM($H47+$J47+$L47+$N47+$P47),"suprimido",(SUMIF($AA$12:$AT$12,"1° aditivo",$AA47:$AT47))/$N47))</f>
        <v>0</v>
      </c>
      <c r="Y47" s="73">
        <f t="shared" ref="Y47:Y75" si="62">IF($Q47=0,0,IF(-E47=SUM($H47+$J47+$L47+$N47+$P47),"suprimido",(SUMIF($AA$12:$AT$12,"1° aditivo",$AA47:$AT47))/$P47))</f>
        <v>0</v>
      </c>
      <c r="Z47" s="73">
        <f t="shared" ref="Z47:Z75" si="63">IF(F47=0,"",IF(-E47=SUM(H47+J47+L47+N47+P47),"suprimido",SUM($AA47:$AT47)/(SUM($H47+$J47+$L47+$N47+$P47)+$E47)))</f>
        <v>0</v>
      </c>
      <c r="AA47" s="74"/>
      <c r="AB47" s="161"/>
      <c r="AC47" s="161"/>
      <c r="AD47" s="161"/>
      <c r="AE47" s="161"/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71">
        <f t="shared" ref="AU47:AU75" si="64">IF(E47&lt;&gt;"",IF(-E47=SUM($H47+$J47+$L47+$N47+$P47),"suprimido",E47-(SUMIF($AA$12:$AT$12,"contrato",$AA47:$AT47))),"")</f>
        <v>1.2800000000000002</v>
      </c>
      <c r="AV47" s="76">
        <f t="shared" ref="AV47:AV75" si="65">IF(H47&lt;&gt;"",IF(-E47=SUM($H47+$J47+$L47+$N47+$P47),"suprimido",H47-(SUMIF($AA$12:$AT$12,"1° aditivo",$AA47:$AT47))),0)</f>
        <v>0</v>
      </c>
      <c r="AW47" s="76">
        <f t="shared" ref="AW47:AW75" si="66">IF(J47&lt;&gt;"",IF(-E47=SUM($H47+$J47+$L47+$N47+$P47),"suprimido",J47-(SUMIF($AA$12:$AT$12,"2° aditivo",$AA47:$AT47))),0)</f>
        <v>0</v>
      </c>
      <c r="AX47" s="76">
        <f t="shared" ref="AX47:AX75" si="67">IF(L47&lt;&gt;"",IF(-E47=SUM($H47+$J47+$L47+$N47+$P47),"suprimido",L47-(SUMIF($AA$12:$AT$12,"3° aditivo",$AA47:$AT47))),0)</f>
        <v>0</v>
      </c>
      <c r="AY47" s="76">
        <f t="shared" ref="AY47:AY75" si="68">IF(N47&lt;&gt;"",IF(-E47=SUM($H47+$J47+$L47+$N47+$P47),"suprimido",N47-(SUMIF($AA$12:$AT$12,"4° aditivo",$AA47:$AT47))),0)</f>
        <v>0</v>
      </c>
      <c r="AZ47" s="76">
        <f t="shared" ref="AZ47:AZ75" si="69">IF(P47&lt;&gt;"",IF(-E47=SUM($H47+$J47+$L47+$N47+$P47),"suprimido",P47-(SUMIF($AA$12:$AT$12,"5° aditivo",$AA47:$AT47))),0)</f>
        <v>0</v>
      </c>
      <c r="BA47" s="71">
        <f t="shared" ref="BA47:BA75" si="70">E47+H47+J47+L47+N47+P47-BB47</f>
        <v>1.2800000000000002</v>
      </c>
      <c r="BB47" s="71">
        <f t="shared" si="25"/>
        <v>0</v>
      </c>
      <c r="BC47" s="77">
        <f t="shared" si="26"/>
        <v>0</v>
      </c>
      <c r="BD47" s="77">
        <f t="shared" si="27"/>
        <v>0</v>
      </c>
      <c r="BE47" s="77">
        <f t="shared" si="28"/>
        <v>0</v>
      </c>
      <c r="BF47" s="77">
        <f t="shared" si="29"/>
        <v>0</v>
      </c>
      <c r="BG47" s="77">
        <f t="shared" si="30"/>
        <v>0</v>
      </c>
      <c r="BH47" s="77">
        <f t="shared" si="31"/>
        <v>0</v>
      </c>
      <c r="BI47" s="77">
        <f t="shared" si="32"/>
        <v>0</v>
      </c>
      <c r="BJ47" s="77">
        <f t="shared" si="33"/>
        <v>0</v>
      </c>
      <c r="BK47" s="77">
        <f t="shared" si="34"/>
        <v>0</v>
      </c>
      <c r="BL47" s="77">
        <f t="shared" si="35"/>
        <v>0</v>
      </c>
      <c r="BM47" s="77">
        <f t="shared" si="36"/>
        <v>0</v>
      </c>
      <c r="BN47" s="77">
        <f t="shared" si="37"/>
        <v>0</v>
      </c>
      <c r="BO47" s="77">
        <f t="shared" si="38"/>
        <v>0</v>
      </c>
      <c r="BP47" s="77">
        <f t="shared" si="39"/>
        <v>0</v>
      </c>
      <c r="BQ47" s="77">
        <f t="shared" si="40"/>
        <v>0</v>
      </c>
      <c r="BR47" s="77">
        <f t="shared" si="41"/>
        <v>0</v>
      </c>
      <c r="BS47" s="77">
        <f t="shared" si="42"/>
        <v>0</v>
      </c>
      <c r="BT47" s="77">
        <f t="shared" si="43"/>
        <v>0</v>
      </c>
      <c r="BU47" s="77">
        <f t="shared" si="44"/>
        <v>0</v>
      </c>
      <c r="BV47" s="77">
        <f t="shared" si="45"/>
        <v>0</v>
      </c>
      <c r="BW47" s="161"/>
      <c r="BX47" s="12" t="str">
        <f t="shared" si="46"/>
        <v/>
      </c>
      <c r="BY47" s="97">
        <f t="shared" si="47"/>
        <v>0</v>
      </c>
      <c r="BZ47" s="161">
        <f t="shared" si="48"/>
        <v>0</v>
      </c>
      <c r="CA47" s="161">
        <f t="shared" si="49"/>
        <v>0</v>
      </c>
      <c r="CB47" s="161">
        <f t="shared" si="50"/>
        <v>0</v>
      </c>
      <c r="CC47" s="161">
        <f t="shared" si="51"/>
        <v>0</v>
      </c>
      <c r="CD47" s="161">
        <f t="shared" si="52"/>
        <v>0</v>
      </c>
      <c r="CE47" s="161">
        <f t="shared" si="53"/>
        <v>0</v>
      </c>
      <c r="CF47" s="161">
        <f t="shared" si="54"/>
        <v>0</v>
      </c>
      <c r="CG47" s="9"/>
    </row>
    <row r="48" spans="1:85">
      <c r="A48" s="58" t="s">
        <v>117</v>
      </c>
      <c r="B48" s="59" t="s">
        <v>203</v>
      </c>
      <c r="C48" s="60" t="s">
        <v>204</v>
      </c>
      <c r="D48" s="61" t="s">
        <v>118</v>
      </c>
      <c r="E48" s="61"/>
      <c r="F48" s="61"/>
      <c r="G48" s="62">
        <f>SUM(G49)</f>
        <v>36.335599999999999</v>
      </c>
      <c r="H48" s="63"/>
      <c r="I48" s="64">
        <f t="shared" si="4"/>
        <v>0</v>
      </c>
      <c r="J48" s="63"/>
      <c r="K48" s="64">
        <f t="shared" si="5"/>
        <v>0</v>
      </c>
      <c r="L48" s="63"/>
      <c r="M48" s="64">
        <f t="shared" si="6"/>
        <v>0</v>
      </c>
      <c r="N48" s="63"/>
      <c r="O48" s="64">
        <f t="shared" si="7"/>
        <v>0</v>
      </c>
      <c r="P48" s="63"/>
      <c r="Q48" s="64">
        <f t="shared" si="8"/>
        <v>0</v>
      </c>
      <c r="R48" s="162">
        <f t="shared" si="55"/>
        <v>0</v>
      </c>
      <c r="S48" s="66">
        <f t="shared" si="56"/>
        <v>0</v>
      </c>
      <c r="T48" s="62" t="str">
        <f t="shared" si="57"/>
        <v>suprimido</v>
      </c>
      <c r="U48" s="62">
        <f t="shared" si="58"/>
        <v>0</v>
      </c>
      <c r="V48" s="62">
        <f t="shared" si="59"/>
        <v>0</v>
      </c>
      <c r="W48" s="62">
        <f t="shared" si="60"/>
        <v>0</v>
      </c>
      <c r="X48" s="62">
        <f t="shared" si="61"/>
        <v>0</v>
      </c>
      <c r="Y48" s="62">
        <f t="shared" si="62"/>
        <v>0</v>
      </c>
      <c r="Z48" s="148" t="str">
        <f t="shared" si="63"/>
        <v/>
      </c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7" t="str">
        <f t="shared" si="64"/>
        <v/>
      </c>
      <c r="AV48" s="63">
        <f t="shared" si="65"/>
        <v>0</v>
      </c>
      <c r="AW48" s="63">
        <f t="shared" si="66"/>
        <v>0</v>
      </c>
      <c r="AX48" s="63">
        <f t="shared" si="67"/>
        <v>0</v>
      </c>
      <c r="AY48" s="63">
        <f t="shared" si="68"/>
        <v>0</v>
      </c>
      <c r="AZ48" s="63">
        <f t="shared" si="69"/>
        <v>0</v>
      </c>
      <c r="BA48" s="67">
        <f t="shared" si="70"/>
        <v>0</v>
      </c>
      <c r="BB48" s="67">
        <f t="shared" si="25"/>
        <v>0</v>
      </c>
      <c r="BC48" s="62">
        <f t="shared" si="26"/>
        <v>0</v>
      </c>
      <c r="BD48" s="62">
        <f t="shared" si="27"/>
        <v>0</v>
      </c>
      <c r="BE48" s="62">
        <f t="shared" si="28"/>
        <v>0</v>
      </c>
      <c r="BF48" s="62">
        <f t="shared" si="29"/>
        <v>0</v>
      </c>
      <c r="BG48" s="62">
        <f t="shared" si="30"/>
        <v>0</v>
      </c>
      <c r="BH48" s="62">
        <f t="shared" si="31"/>
        <v>0</v>
      </c>
      <c r="BI48" s="62">
        <f t="shared" si="32"/>
        <v>0</v>
      </c>
      <c r="BJ48" s="62">
        <f t="shared" si="33"/>
        <v>0</v>
      </c>
      <c r="BK48" s="62">
        <f t="shared" si="34"/>
        <v>0</v>
      </c>
      <c r="BL48" s="62">
        <f t="shared" si="35"/>
        <v>0</v>
      </c>
      <c r="BM48" s="62">
        <f t="shared" si="36"/>
        <v>0</v>
      </c>
      <c r="BN48" s="62">
        <f t="shared" si="37"/>
        <v>0</v>
      </c>
      <c r="BO48" s="62">
        <f t="shared" si="38"/>
        <v>0</v>
      </c>
      <c r="BP48" s="62">
        <f t="shared" si="39"/>
        <v>0</v>
      </c>
      <c r="BQ48" s="62">
        <f t="shared" si="40"/>
        <v>0</v>
      </c>
      <c r="BR48" s="62">
        <f t="shared" si="41"/>
        <v>0</v>
      </c>
      <c r="BS48" s="62">
        <f t="shared" si="42"/>
        <v>0</v>
      </c>
      <c r="BT48" s="62">
        <f t="shared" si="43"/>
        <v>0</v>
      </c>
      <c r="BU48" s="62">
        <f t="shared" si="44"/>
        <v>0</v>
      </c>
      <c r="BV48" s="62">
        <f t="shared" si="45"/>
        <v>0</v>
      </c>
      <c r="BW48" s="63"/>
      <c r="BX48" t="str">
        <f t="shared" si="46"/>
        <v/>
      </c>
      <c r="BY48" s="96">
        <f t="shared" si="47"/>
        <v>0</v>
      </c>
      <c r="BZ48" s="96">
        <f t="shared" si="48"/>
        <v>0</v>
      </c>
      <c r="CA48" s="96">
        <f t="shared" si="49"/>
        <v>0</v>
      </c>
      <c r="CB48" s="96">
        <f t="shared" si="50"/>
        <v>0</v>
      </c>
      <c r="CC48" s="96">
        <f t="shared" si="51"/>
        <v>0</v>
      </c>
      <c r="CD48" s="96">
        <f t="shared" si="52"/>
        <v>0</v>
      </c>
      <c r="CE48" s="96">
        <f t="shared" si="53"/>
        <v>0</v>
      </c>
      <c r="CF48" s="96">
        <f t="shared" si="54"/>
        <v>0</v>
      </c>
      <c r="CG48" s="9"/>
    </row>
    <row r="49" spans="1:85">
      <c r="A49" s="168" t="s">
        <v>205</v>
      </c>
      <c r="B49" s="165" t="s">
        <v>206</v>
      </c>
      <c r="C49" s="166" t="s">
        <v>207</v>
      </c>
      <c r="D49" s="167" t="s">
        <v>137</v>
      </c>
      <c r="E49" s="78">
        <v>5.32</v>
      </c>
      <c r="F49" s="157">
        <v>6.83</v>
      </c>
      <c r="G49" s="68">
        <f t="shared" si="3"/>
        <v>36.335599999999999</v>
      </c>
      <c r="H49" s="69"/>
      <c r="I49" s="70">
        <f t="shared" si="4"/>
        <v>0</v>
      </c>
      <c r="J49" s="69"/>
      <c r="K49" s="70">
        <f t="shared" si="5"/>
        <v>0</v>
      </c>
      <c r="L49" s="69"/>
      <c r="M49" s="70">
        <f t="shared" si="6"/>
        <v>0</v>
      </c>
      <c r="N49" s="69"/>
      <c r="O49" s="70">
        <f t="shared" si="7"/>
        <v>0</v>
      </c>
      <c r="P49" s="69"/>
      <c r="Q49" s="70">
        <f t="shared" si="8"/>
        <v>0</v>
      </c>
      <c r="R49" s="71">
        <f t="shared" si="55"/>
        <v>5.32</v>
      </c>
      <c r="S49" s="70">
        <f t="shared" si="56"/>
        <v>36.335599999999999</v>
      </c>
      <c r="T49" s="72">
        <f t="shared" si="57"/>
        <v>0</v>
      </c>
      <c r="U49" s="73">
        <f t="shared" si="58"/>
        <v>0</v>
      </c>
      <c r="V49" s="73">
        <f t="shared" si="59"/>
        <v>0</v>
      </c>
      <c r="W49" s="73">
        <f t="shared" si="60"/>
        <v>0</v>
      </c>
      <c r="X49" s="73">
        <f t="shared" si="61"/>
        <v>0</v>
      </c>
      <c r="Y49" s="73">
        <f t="shared" si="62"/>
        <v>0</v>
      </c>
      <c r="Z49" s="73">
        <f t="shared" si="63"/>
        <v>0</v>
      </c>
      <c r="AA49" s="74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71">
        <f t="shared" si="64"/>
        <v>5.32</v>
      </c>
      <c r="AV49" s="76">
        <f t="shared" si="65"/>
        <v>0</v>
      </c>
      <c r="AW49" s="76">
        <f t="shared" si="66"/>
        <v>0</v>
      </c>
      <c r="AX49" s="76">
        <f t="shared" si="67"/>
        <v>0</v>
      </c>
      <c r="AY49" s="76">
        <f t="shared" si="68"/>
        <v>0</v>
      </c>
      <c r="AZ49" s="76">
        <f t="shared" si="69"/>
        <v>0</v>
      </c>
      <c r="BA49" s="71">
        <f t="shared" si="70"/>
        <v>5.32</v>
      </c>
      <c r="BB49" s="71">
        <f t="shared" si="25"/>
        <v>0</v>
      </c>
      <c r="BC49" s="77">
        <f t="shared" si="26"/>
        <v>0</v>
      </c>
      <c r="BD49" s="77">
        <f t="shared" si="27"/>
        <v>0</v>
      </c>
      <c r="BE49" s="77">
        <f t="shared" si="28"/>
        <v>0</v>
      </c>
      <c r="BF49" s="77">
        <f t="shared" si="29"/>
        <v>0</v>
      </c>
      <c r="BG49" s="77">
        <f t="shared" si="30"/>
        <v>0</v>
      </c>
      <c r="BH49" s="77">
        <f t="shared" si="31"/>
        <v>0</v>
      </c>
      <c r="BI49" s="77">
        <f t="shared" si="32"/>
        <v>0</v>
      </c>
      <c r="BJ49" s="77">
        <f t="shared" si="33"/>
        <v>0</v>
      </c>
      <c r="BK49" s="77">
        <f t="shared" si="34"/>
        <v>0</v>
      </c>
      <c r="BL49" s="77">
        <f t="shared" si="35"/>
        <v>0</v>
      </c>
      <c r="BM49" s="77">
        <f t="shared" si="36"/>
        <v>0</v>
      </c>
      <c r="BN49" s="77">
        <f t="shared" si="37"/>
        <v>0</v>
      </c>
      <c r="BO49" s="77">
        <f t="shared" si="38"/>
        <v>0</v>
      </c>
      <c r="BP49" s="77">
        <f t="shared" si="39"/>
        <v>0</v>
      </c>
      <c r="BQ49" s="77">
        <f t="shared" si="40"/>
        <v>0</v>
      </c>
      <c r="BR49" s="77">
        <f t="shared" si="41"/>
        <v>0</v>
      </c>
      <c r="BS49" s="77">
        <f t="shared" si="42"/>
        <v>0</v>
      </c>
      <c r="BT49" s="77">
        <f t="shared" si="43"/>
        <v>0</v>
      </c>
      <c r="BU49" s="77">
        <f t="shared" si="44"/>
        <v>0</v>
      </c>
      <c r="BV49" s="77">
        <f t="shared" si="45"/>
        <v>0</v>
      </c>
      <c r="BW49" s="161"/>
      <c r="BX49" s="12" t="str">
        <f t="shared" si="46"/>
        <v/>
      </c>
      <c r="BY49" s="97">
        <f t="shared" si="47"/>
        <v>0</v>
      </c>
      <c r="BZ49" s="161">
        <f t="shared" si="48"/>
        <v>0</v>
      </c>
      <c r="CA49" s="161">
        <f t="shared" si="49"/>
        <v>0</v>
      </c>
      <c r="CB49" s="161">
        <f t="shared" si="50"/>
        <v>0</v>
      </c>
      <c r="CC49" s="161">
        <f t="shared" si="51"/>
        <v>0</v>
      </c>
      <c r="CD49" s="161">
        <f t="shared" si="52"/>
        <v>0</v>
      </c>
      <c r="CE49" s="161">
        <f t="shared" si="53"/>
        <v>0</v>
      </c>
      <c r="CF49" s="161">
        <f t="shared" si="54"/>
        <v>0</v>
      </c>
      <c r="CG49" s="9"/>
    </row>
    <row r="50" spans="1:85">
      <c r="A50" s="58" t="s">
        <v>117</v>
      </c>
      <c r="B50" s="59" t="s">
        <v>208</v>
      </c>
      <c r="C50" s="60" t="s">
        <v>209</v>
      </c>
      <c r="D50" s="61" t="s">
        <v>118</v>
      </c>
      <c r="E50" s="61"/>
      <c r="F50" s="61"/>
      <c r="G50" s="62">
        <f>SUM(G51:G53)</f>
        <v>2908.0796111999998</v>
      </c>
      <c r="H50" s="63"/>
      <c r="I50" s="64">
        <f t="shared" si="4"/>
        <v>0</v>
      </c>
      <c r="J50" s="63"/>
      <c r="K50" s="64">
        <f t="shared" si="5"/>
        <v>0</v>
      </c>
      <c r="L50" s="63"/>
      <c r="M50" s="64">
        <f t="shared" si="6"/>
        <v>0</v>
      </c>
      <c r="N50" s="63"/>
      <c r="O50" s="64">
        <f t="shared" si="7"/>
        <v>0</v>
      </c>
      <c r="P50" s="63"/>
      <c r="Q50" s="64">
        <f t="shared" si="8"/>
        <v>0</v>
      </c>
      <c r="R50" s="162">
        <f t="shared" si="55"/>
        <v>0</v>
      </c>
      <c r="S50" s="66">
        <f t="shared" si="56"/>
        <v>0</v>
      </c>
      <c r="T50" s="62" t="str">
        <f t="shared" si="57"/>
        <v>suprimido</v>
      </c>
      <c r="U50" s="62">
        <f t="shared" si="58"/>
        <v>0</v>
      </c>
      <c r="V50" s="62">
        <f t="shared" si="59"/>
        <v>0</v>
      </c>
      <c r="W50" s="62">
        <f t="shared" si="60"/>
        <v>0</v>
      </c>
      <c r="X50" s="62">
        <f t="shared" si="61"/>
        <v>0</v>
      </c>
      <c r="Y50" s="62">
        <f t="shared" si="62"/>
        <v>0</v>
      </c>
      <c r="Z50" s="148" t="str">
        <f t="shared" si="63"/>
        <v/>
      </c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7" t="str">
        <f t="shared" si="64"/>
        <v/>
      </c>
      <c r="AV50" s="63">
        <f t="shared" si="65"/>
        <v>0</v>
      </c>
      <c r="AW50" s="63">
        <f t="shared" si="66"/>
        <v>0</v>
      </c>
      <c r="AX50" s="63">
        <f t="shared" si="67"/>
        <v>0</v>
      </c>
      <c r="AY50" s="63">
        <f t="shared" si="68"/>
        <v>0</v>
      </c>
      <c r="AZ50" s="63">
        <f t="shared" si="69"/>
        <v>0</v>
      </c>
      <c r="BA50" s="67">
        <f t="shared" si="70"/>
        <v>0</v>
      </c>
      <c r="BB50" s="67">
        <f t="shared" si="25"/>
        <v>0</v>
      </c>
      <c r="BC50" s="62">
        <f t="shared" si="26"/>
        <v>0</v>
      </c>
      <c r="BD50" s="62">
        <f t="shared" si="27"/>
        <v>0</v>
      </c>
      <c r="BE50" s="62">
        <f t="shared" si="28"/>
        <v>0</v>
      </c>
      <c r="BF50" s="62">
        <f t="shared" si="29"/>
        <v>0</v>
      </c>
      <c r="BG50" s="62">
        <f t="shared" si="30"/>
        <v>0</v>
      </c>
      <c r="BH50" s="62">
        <f t="shared" si="31"/>
        <v>0</v>
      </c>
      <c r="BI50" s="62">
        <f t="shared" si="32"/>
        <v>0</v>
      </c>
      <c r="BJ50" s="62">
        <f t="shared" si="33"/>
        <v>0</v>
      </c>
      <c r="BK50" s="62">
        <f t="shared" si="34"/>
        <v>0</v>
      </c>
      <c r="BL50" s="62">
        <f t="shared" si="35"/>
        <v>0</v>
      </c>
      <c r="BM50" s="62">
        <f t="shared" si="36"/>
        <v>0</v>
      </c>
      <c r="BN50" s="62">
        <f t="shared" si="37"/>
        <v>0</v>
      </c>
      <c r="BO50" s="62">
        <f t="shared" si="38"/>
        <v>0</v>
      </c>
      <c r="BP50" s="62">
        <f t="shared" si="39"/>
        <v>0</v>
      </c>
      <c r="BQ50" s="62">
        <f t="shared" si="40"/>
        <v>0</v>
      </c>
      <c r="BR50" s="62">
        <f t="shared" si="41"/>
        <v>0</v>
      </c>
      <c r="BS50" s="62">
        <f t="shared" si="42"/>
        <v>0</v>
      </c>
      <c r="BT50" s="62">
        <f t="shared" si="43"/>
        <v>0</v>
      </c>
      <c r="BU50" s="62">
        <f t="shared" si="44"/>
        <v>0</v>
      </c>
      <c r="BV50" s="62">
        <f t="shared" si="45"/>
        <v>0</v>
      </c>
      <c r="BW50" s="63"/>
      <c r="BX50" t="str">
        <f t="shared" si="46"/>
        <v/>
      </c>
      <c r="BY50" s="96">
        <f t="shared" si="47"/>
        <v>0</v>
      </c>
      <c r="BZ50" s="96">
        <f t="shared" si="48"/>
        <v>0</v>
      </c>
      <c r="CA50" s="96">
        <f t="shared" si="49"/>
        <v>0</v>
      </c>
      <c r="CB50" s="96">
        <f t="shared" si="50"/>
        <v>0</v>
      </c>
      <c r="CC50" s="96">
        <f t="shared" si="51"/>
        <v>0</v>
      </c>
      <c r="CD50" s="96">
        <f t="shared" si="52"/>
        <v>0</v>
      </c>
      <c r="CE50" s="96">
        <f t="shared" si="53"/>
        <v>0</v>
      </c>
      <c r="CF50" s="96">
        <f t="shared" si="54"/>
        <v>0</v>
      </c>
      <c r="CG50" s="9"/>
    </row>
    <row r="51" spans="1:85">
      <c r="A51" s="165" t="s">
        <v>210</v>
      </c>
      <c r="B51" s="165" t="s">
        <v>211</v>
      </c>
      <c r="C51" s="166" t="s">
        <v>212</v>
      </c>
      <c r="D51" s="167" t="s">
        <v>64</v>
      </c>
      <c r="E51" s="78">
        <v>6.629999999999999</v>
      </c>
      <c r="F51" s="157">
        <v>48.254239999999996</v>
      </c>
      <c r="G51" s="68">
        <f t="shared" si="3"/>
        <v>319.92561119999993</v>
      </c>
      <c r="H51" s="69"/>
      <c r="I51" s="70">
        <f t="shared" si="4"/>
        <v>0</v>
      </c>
      <c r="J51" s="69"/>
      <c r="K51" s="70">
        <f t="shared" si="5"/>
        <v>0</v>
      </c>
      <c r="L51" s="69"/>
      <c r="M51" s="70">
        <f t="shared" si="6"/>
        <v>0</v>
      </c>
      <c r="N51" s="69"/>
      <c r="O51" s="70">
        <f t="shared" si="7"/>
        <v>0</v>
      </c>
      <c r="P51" s="69"/>
      <c r="Q51" s="70">
        <f t="shared" si="8"/>
        <v>0</v>
      </c>
      <c r="R51" s="71">
        <f t="shared" si="55"/>
        <v>6.629999999999999</v>
      </c>
      <c r="S51" s="70">
        <f t="shared" si="56"/>
        <v>319.92561119999993</v>
      </c>
      <c r="T51" s="72">
        <f t="shared" si="57"/>
        <v>0</v>
      </c>
      <c r="U51" s="73">
        <f t="shared" si="58"/>
        <v>0</v>
      </c>
      <c r="V51" s="73">
        <f t="shared" si="59"/>
        <v>0</v>
      </c>
      <c r="W51" s="73">
        <f t="shared" si="60"/>
        <v>0</v>
      </c>
      <c r="X51" s="73">
        <f t="shared" si="61"/>
        <v>0</v>
      </c>
      <c r="Y51" s="73">
        <f t="shared" si="62"/>
        <v>0</v>
      </c>
      <c r="Z51" s="73">
        <f t="shared" si="63"/>
        <v>0</v>
      </c>
      <c r="AA51" s="74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71">
        <f t="shared" si="64"/>
        <v>6.629999999999999</v>
      </c>
      <c r="AV51" s="76">
        <f t="shared" si="65"/>
        <v>0</v>
      </c>
      <c r="AW51" s="76">
        <f t="shared" si="66"/>
        <v>0</v>
      </c>
      <c r="AX51" s="76">
        <f t="shared" si="67"/>
        <v>0</v>
      </c>
      <c r="AY51" s="76">
        <f t="shared" si="68"/>
        <v>0</v>
      </c>
      <c r="AZ51" s="76">
        <f t="shared" si="69"/>
        <v>0</v>
      </c>
      <c r="BA51" s="71">
        <f t="shared" si="70"/>
        <v>6.629999999999999</v>
      </c>
      <c r="BB51" s="71">
        <f t="shared" si="25"/>
        <v>0</v>
      </c>
      <c r="BC51" s="77">
        <f t="shared" si="26"/>
        <v>0</v>
      </c>
      <c r="BD51" s="77">
        <f t="shared" si="27"/>
        <v>0</v>
      </c>
      <c r="BE51" s="77">
        <f t="shared" si="28"/>
        <v>0</v>
      </c>
      <c r="BF51" s="77">
        <f t="shared" si="29"/>
        <v>0</v>
      </c>
      <c r="BG51" s="77">
        <f t="shared" si="30"/>
        <v>0</v>
      </c>
      <c r="BH51" s="77">
        <f t="shared" si="31"/>
        <v>0</v>
      </c>
      <c r="BI51" s="77">
        <f t="shared" si="32"/>
        <v>0</v>
      </c>
      <c r="BJ51" s="77">
        <f t="shared" si="33"/>
        <v>0</v>
      </c>
      <c r="BK51" s="77">
        <f t="shared" si="34"/>
        <v>0</v>
      </c>
      <c r="BL51" s="77">
        <f t="shared" si="35"/>
        <v>0</v>
      </c>
      <c r="BM51" s="77">
        <f t="shared" si="36"/>
        <v>0</v>
      </c>
      <c r="BN51" s="77">
        <f t="shared" si="37"/>
        <v>0</v>
      </c>
      <c r="BO51" s="77">
        <f t="shared" si="38"/>
        <v>0</v>
      </c>
      <c r="BP51" s="77">
        <f t="shared" si="39"/>
        <v>0</v>
      </c>
      <c r="BQ51" s="77">
        <f t="shared" si="40"/>
        <v>0</v>
      </c>
      <c r="BR51" s="77">
        <f t="shared" si="41"/>
        <v>0</v>
      </c>
      <c r="BS51" s="77">
        <f t="shared" si="42"/>
        <v>0</v>
      </c>
      <c r="BT51" s="77">
        <f t="shared" si="43"/>
        <v>0</v>
      </c>
      <c r="BU51" s="77">
        <f t="shared" si="44"/>
        <v>0</v>
      </c>
      <c r="BV51" s="77">
        <f t="shared" si="45"/>
        <v>0</v>
      </c>
      <c r="BW51" s="161"/>
      <c r="BX51" s="12" t="str">
        <f t="shared" si="46"/>
        <v/>
      </c>
      <c r="BY51" s="97">
        <f t="shared" si="47"/>
        <v>0</v>
      </c>
      <c r="BZ51" s="161">
        <f t="shared" si="48"/>
        <v>0</v>
      </c>
      <c r="CA51" s="161">
        <f t="shared" si="49"/>
        <v>0</v>
      </c>
      <c r="CB51" s="161">
        <f t="shared" si="50"/>
        <v>0</v>
      </c>
      <c r="CC51" s="161">
        <f t="shared" si="51"/>
        <v>0</v>
      </c>
      <c r="CD51" s="161">
        <f t="shared" si="52"/>
        <v>0</v>
      </c>
      <c r="CE51" s="161">
        <f t="shared" si="53"/>
        <v>0</v>
      </c>
      <c r="CF51" s="161">
        <f t="shared" si="54"/>
        <v>0</v>
      </c>
      <c r="CG51" s="9"/>
    </row>
    <row r="52" spans="1:85">
      <c r="A52" s="165">
        <v>72107</v>
      </c>
      <c r="B52" s="165" t="s">
        <v>213</v>
      </c>
      <c r="C52" s="166" t="s">
        <v>214</v>
      </c>
      <c r="D52" s="167" t="s">
        <v>64</v>
      </c>
      <c r="E52" s="78">
        <v>20.5</v>
      </c>
      <c r="F52" s="157">
        <v>21.24</v>
      </c>
      <c r="G52" s="68">
        <f t="shared" si="3"/>
        <v>435.41999999999996</v>
      </c>
      <c r="H52" s="69"/>
      <c r="I52" s="70">
        <f t="shared" si="4"/>
        <v>0</v>
      </c>
      <c r="J52" s="69"/>
      <c r="K52" s="70">
        <f t="shared" si="5"/>
        <v>0</v>
      </c>
      <c r="L52" s="69"/>
      <c r="M52" s="70">
        <f t="shared" si="6"/>
        <v>0</v>
      </c>
      <c r="N52" s="69"/>
      <c r="O52" s="70">
        <f t="shared" si="7"/>
        <v>0</v>
      </c>
      <c r="P52" s="69"/>
      <c r="Q52" s="70">
        <f t="shared" si="8"/>
        <v>0</v>
      </c>
      <c r="R52" s="71">
        <f t="shared" si="55"/>
        <v>20.5</v>
      </c>
      <c r="S52" s="70">
        <f t="shared" si="56"/>
        <v>435.41999999999996</v>
      </c>
      <c r="T52" s="72">
        <f t="shared" si="57"/>
        <v>0</v>
      </c>
      <c r="U52" s="73">
        <f t="shared" si="58"/>
        <v>0</v>
      </c>
      <c r="V52" s="73">
        <f t="shared" si="59"/>
        <v>0</v>
      </c>
      <c r="W52" s="73">
        <f t="shared" si="60"/>
        <v>0</v>
      </c>
      <c r="X52" s="73">
        <f t="shared" si="61"/>
        <v>0</v>
      </c>
      <c r="Y52" s="73">
        <f t="shared" si="62"/>
        <v>0</v>
      </c>
      <c r="Z52" s="73">
        <f t="shared" si="63"/>
        <v>0</v>
      </c>
      <c r="AA52" s="74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71">
        <f t="shared" si="64"/>
        <v>20.5</v>
      </c>
      <c r="AV52" s="76">
        <f t="shared" si="65"/>
        <v>0</v>
      </c>
      <c r="AW52" s="76">
        <f t="shared" si="66"/>
        <v>0</v>
      </c>
      <c r="AX52" s="76">
        <f t="shared" si="67"/>
        <v>0</v>
      </c>
      <c r="AY52" s="76">
        <f t="shared" si="68"/>
        <v>0</v>
      </c>
      <c r="AZ52" s="76">
        <f t="shared" si="69"/>
        <v>0</v>
      </c>
      <c r="BA52" s="71">
        <f t="shared" si="70"/>
        <v>20.5</v>
      </c>
      <c r="BB52" s="71">
        <f t="shared" si="25"/>
        <v>0</v>
      </c>
      <c r="BC52" s="77">
        <f t="shared" si="26"/>
        <v>0</v>
      </c>
      <c r="BD52" s="77">
        <f t="shared" si="27"/>
        <v>0</v>
      </c>
      <c r="BE52" s="77">
        <f t="shared" si="28"/>
        <v>0</v>
      </c>
      <c r="BF52" s="77">
        <f t="shared" si="29"/>
        <v>0</v>
      </c>
      <c r="BG52" s="77">
        <f t="shared" si="30"/>
        <v>0</v>
      </c>
      <c r="BH52" s="77">
        <f t="shared" si="31"/>
        <v>0</v>
      </c>
      <c r="BI52" s="77">
        <f t="shared" si="32"/>
        <v>0</v>
      </c>
      <c r="BJ52" s="77">
        <f t="shared" si="33"/>
        <v>0</v>
      </c>
      <c r="BK52" s="77">
        <f t="shared" si="34"/>
        <v>0</v>
      </c>
      <c r="BL52" s="77">
        <f t="shared" si="35"/>
        <v>0</v>
      </c>
      <c r="BM52" s="77">
        <f t="shared" si="36"/>
        <v>0</v>
      </c>
      <c r="BN52" s="77">
        <f t="shared" si="37"/>
        <v>0</v>
      </c>
      <c r="BO52" s="77">
        <f t="shared" si="38"/>
        <v>0</v>
      </c>
      <c r="BP52" s="77">
        <f t="shared" si="39"/>
        <v>0</v>
      </c>
      <c r="BQ52" s="77">
        <f t="shared" si="40"/>
        <v>0</v>
      </c>
      <c r="BR52" s="77">
        <f t="shared" si="41"/>
        <v>0</v>
      </c>
      <c r="BS52" s="77">
        <f t="shared" si="42"/>
        <v>0</v>
      </c>
      <c r="BT52" s="77">
        <f t="shared" si="43"/>
        <v>0</v>
      </c>
      <c r="BU52" s="77">
        <f t="shared" si="44"/>
        <v>0</v>
      </c>
      <c r="BV52" s="77">
        <f t="shared" si="45"/>
        <v>0</v>
      </c>
      <c r="BW52" s="161"/>
      <c r="BX52" s="12" t="str">
        <f t="shared" si="46"/>
        <v/>
      </c>
      <c r="BY52" s="97">
        <f t="shared" si="47"/>
        <v>0</v>
      </c>
      <c r="BZ52" s="161">
        <f t="shared" si="48"/>
        <v>0</v>
      </c>
      <c r="CA52" s="161">
        <f t="shared" si="49"/>
        <v>0</v>
      </c>
      <c r="CB52" s="161">
        <f t="shared" si="50"/>
        <v>0</v>
      </c>
      <c r="CC52" s="161">
        <f t="shared" si="51"/>
        <v>0</v>
      </c>
      <c r="CD52" s="161">
        <f t="shared" si="52"/>
        <v>0</v>
      </c>
      <c r="CE52" s="161">
        <f t="shared" si="53"/>
        <v>0</v>
      </c>
      <c r="CF52" s="161">
        <f t="shared" si="54"/>
        <v>0</v>
      </c>
      <c r="CG52" s="9"/>
    </row>
    <row r="53" spans="1:85" ht="30">
      <c r="A53" s="165" t="s">
        <v>215</v>
      </c>
      <c r="B53" s="165" t="s">
        <v>216</v>
      </c>
      <c r="C53" s="166" t="s">
        <v>217</v>
      </c>
      <c r="D53" s="167" t="s">
        <v>137</v>
      </c>
      <c r="E53" s="78">
        <v>193.94</v>
      </c>
      <c r="F53" s="157">
        <v>11.1</v>
      </c>
      <c r="G53" s="68">
        <f t="shared" si="3"/>
        <v>2152.7339999999999</v>
      </c>
      <c r="H53" s="69"/>
      <c r="I53" s="70">
        <f t="shared" si="4"/>
        <v>0</v>
      </c>
      <c r="J53" s="69"/>
      <c r="K53" s="70">
        <f t="shared" si="5"/>
        <v>0</v>
      </c>
      <c r="L53" s="69"/>
      <c r="M53" s="70">
        <f t="shared" si="6"/>
        <v>0</v>
      </c>
      <c r="N53" s="69"/>
      <c r="O53" s="70">
        <f t="shared" si="7"/>
        <v>0</v>
      </c>
      <c r="P53" s="69"/>
      <c r="Q53" s="70">
        <f t="shared" si="8"/>
        <v>0</v>
      </c>
      <c r="R53" s="71">
        <f t="shared" si="55"/>
        <v>193.94</v>
      </c>
      <c r="S53" s="70">
        <f t="shared" si="56"/>
        <v>2152.7339999999999</v>
      </c>
      <c r="T53" s="72">
        <f t="shared" si="57"/>
        <v>0</v>
      </c>
      <c r="U53" s="73">
        <f t="shared" si="58"/>
        <v>0</v>
      </c>
      <c r="V53" s="73">
        <f t="shared" si="59"/>
        <v>0</v>
      </c>
      <c r="W53" s="73">
        <f t="shared" si="60"/>
        <v>0</v>
      </c>
      <c r="X53" s="73">
        <f t="shared" si="61"/>
        <v>0</v>
      </c>
      <c r="Y53" s="73">
        <f t="shared" si="62"/>
        <v>0</v>
      </c>
      <c r="Z53" s="73">
        <f t="shared" si="63"/>
        <v>0</v>
      </c>
      <c r="AA53" s="74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71">
        <f t="shared" si="64"/>
        <v>193.94</v>
      </c>
      <c r="AV53" s="76">
        <f t="shared" si="65"/>
        <v>0</v>
      </c>
      <c r="AW53" s="76">
        <f t="shared" si="66"/>
        <v>0</v>
      </c>
      <c r="AX53" s="76">
        <f t="shared" si="67"/>
        <v>0</v>
      </c>
      <c r="AY53" s="76">
        <f t="shared" si="68"/>
        <v>0</v>
      </c>
      <c r="AZ53" s="76">
        <f t="shared" si="69"/>
        <v>0</v>
      </c>
      <c r="BA53" s="71">
        <f t="shared" si="70"/>
        <v>193.94</v>
      </c>
      <c r="BB53" s="71">
        <f t="shared" si="25"/>
        <v>0</v>
      </c>
      <c r="BC53" s="77">
        <f t="shared" si="26"/>
        <v>0</v>
      </c>
      <c r="BD53" s="77">
        <f t="shared" si="27"/>
        <v>0</v>
      </c>
      <c r="BE53" s="77">
        <f t="shared" si="28"/>
        <v>0</v>
      </c>
      <c r="BF53" s="77">
        <f t="shared" si="29"/>
        <v>0</v>
      </c>
      <c r="BG53" s="77">
        <f t="shared" si="30"/>
        <v>0</v>
      </c>
      <c r="BH53" s="77">
        <f t="shared" si="31"/>
        <v>0</v>
      </c>
      <c r="BI53" s="77">
        <f t="shared" si="32"/>
        <v>0</v>
      </c>
      <c r="BJ53" s="77">
        <f t="shared" si="33"/>
        <v>0</v>
      </c>
      <c r="BK53" s="77">
        <f t="shared" si="34"/>
        <v>0</v>
      </c>
      <c r="BL53" s="77">
        <f t="shared" si="35"/>
        <v>0</v>
      </c>
      <c r="BM53" s="77">
        <f t="shared" si="36"/>
        <v>0</v>
      </c>
      <c r="BN53" s="77">
        <f t="shared" si="37"/>
        <v>0</v>
      </c>
      <c r="BO53" s="77">
        <f t="shared" si="38"/>
        <v>0</v>
      </c>
      <c r="BP53" s="77">
        <f t="shared" si="39"/>
        <v>0</v>
      </c>
      <c r="BQ53" s="77">
        <f t="shared" si="40"/>
        <v>0</v>
      </c>
      <c r="BR53" s="77">
        <f t="shared" si="41"/>
        <v>0</v>
      </c>
      <c r="BS53" s="77">
        <f t="shared" si="42"/>
        <v>0</v>
      </c>
      <c r="BT53" s="77">
        <f t="shared" si="43"/>
        <v>0</v>
      </c>
      <c r="BU53" s="77">
        <f t="shared" si="44"/>
        <v>0</v>
      </c>
      <c r="BV53" s="77">
        <f t="shared" si="45"/>
        <v>0</v>
      </c>
      <c r="BW53" s="161"/>
      <c r="BX53" s="12" t="str">
        <f t="shared" si="46"/>
        <v/>
      </c>
      <c r="BY53" s="97">
        <f t="shared" si="47"/>
        <v>0</v>
      </c>
      <c r="BZ53" s="161">
        <f t="shared" si="48"/>
        <v>0</v>
      </c>
      <c r="CA53" s="161">
        <f t="shared" si="49"/>
        <v>0</v>
      </c>
      <c r="CB53" s="161">
        <f t="shared" si="50"/>
        <v>0</v>
      </c>
      <c r="CC53" s="161">
        <f t="shared" si="51"/>
        <v>0</v>
      </c>
      <c r="CD53" s="161">
        <f t="shared" si="52"/>
        <v>0</v>
      </c>
      <c r="CE53" s="161">
        <f t="shared" si="53"/>
        <v>0</v>
      </c>
      <c r="CF53" s="161">
        <f t="shared" si="54"/>
        <v>0</v>
      </c>
      <c r="CG53" s="9"/>
    </row>
    <row r="54" spans="1:85">
      <c r="A54" s="58" t="s">
        <v>117</v>
      </c>
      <c r="B54" s="59" t="s">
        <v>218</v>
      </c>
      <c r="C54" s="60" t="s">
        <v>219</v>
      </c>
      <c r="D54" s="61" t="s">
        <v>118</v>
      </c>
      <c r="E54" s="61"/>
      <c r="F54" s="61"/>
      <c r="G54" s="62">
        <f>SUM(G55:G63)</f>
        <v>4978.0352480000001</v>
      </c>
      <c r="H54" s="63"/>
      <c r="I54" s="64">
        <f t="shared" si="4"/>
        <v>0</v>
      </c>
      <c r="J54" s="63"/>
      <c r="K54" s="64">
        <f t="shared" si="5"/>
        <v>0</v>
      </c>
      <c r="L54" s="63"/>
      <c r="M54" s="64">
        <f t="shared" si="6"/>
        <v>0</v>
      </c>
      <c r="N54" s="63"/>
      <c r="O54" s="64">
        <f t="shared" si="7"/>
        <v>0</v>
      </c>
      <c r="P54" s="63"/>
      <c r="Q54" s="64">
        <f t="shared" si="8"/>
        <v>0</v>
      </c>
      <c r="R54" s="162">
        <f t="shared" si="55"/>
        <v>0</v>
      </c>
      <c r="S54" s="66">
        <f t="shared" si="56"/>
        <v>0</v>
      </c>
      <c r="T54" s="62" t="str">
        <f t="shared" si="57"/>
        <v>suprimido</v>
      </c>
      <c r="U54" s="62">
        <f t="shared" si="58"/>
        <v>0</v>
      </c>
      <c r="V54" s="62">
        <f t="shared" si="59"/>
        <v>0</v>
      </c>
      <c r="W54" s="62">
        <f t="shared" si="60"/>
        <v>0</v>
      </c>
      <c r="X54" s="62">
        <f t="shared" si="61"/>
        <v>0</v>
      </c>
      <c r="Y54" s="62">
        <f t="shared" si="62"/>
        <v>0</v>
      </c>
      <c r="Z54" s="148" t="str">
        <f t="shared" si="63"/>
        <v/>
      </c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7" t="str">
        <f t="shared" si="64"/>
        <v/>
      </c>
      <c r="AV54" s="63">
        <f t="shared" si="65"/>
        <v>0</v>
      </c>
      <c r="AW54" s="63">
        <f t="shared" si="66"/>
        <v>0</v>
      </c>
      <c r="AX54" s="63">
        <f t="shared" si="67"/>
        <v>0</v>
      </c>
      <c r="AY54" s="63">
        <f t="shared" si="68"/>
        <v>0</v>
      </c>
      <c r="AZ54" s="63">
        <f t="shared" si="69"/>
        <v>0</v>
      </c>
      <c r="BA54" s="67">
        <f t="shared" si="70"/>
        <v>0</v>
      </c>
      <c r="BB54" s="67">
        <f t="shared" si="25"/>
        <v>0</v>
      </c>
      <c r="BC54" s="62">
        <f t="shared" si="26"/>
        <v>0</v>
      </c>
      <c r="BD54" s="62">
        <f t="shared" si="27"/>
        <v>0</v>
      </c>
      <c r="BE54" s="62">
        <f t="shared" si="28"/>
        <v>0</v>
      </c>
      <c r="BF54" s="62">
        <f t="shared" si="29"/>
        <v>0</v>
      </c>
      <c r="BG54" s="62">
        <f t="shared" si="30"/>
        <v>0</v>
      </c>
      <c r="BH54" s="62">
        <f t="shared" si="31"/>
        <v>0</v>
      </c>
      <c r="BI54" s="62">
        <f t="shared" si="32"/>
        <v>0</v>
      </c>
      <c r="BJ54" s="62">
        <f t="shared" si="33"/>
        <v>0</v>
      </c>
      <c r="BK54" s="62">
        <f t="shared" si="34"/>
        <v>0</v>
      </c>
      <c r="BL54" s="62">
        <f t="shared" si="35"/>
        <v>0</v>
      </c>
      <c r="BM54" s="62">
        <f t="shared" si="36"/>
        <v>0</v>
      </c>
      <c r="BN54" s="62">
        <f t="shared" si="37"/>
        <v>0</v>
      </c>
      <c r="BO54" s="62">
        <f t="shared" si="38"/>
        <v>0</v>
      </c>
      <c r="BP54" s="62">
        <f t="shared" si="39"/>
        <v>0</v>
      </c>
      <c r="BQ54" s="62">
        <f t="shared" si="40"/>
        <v>0</v>
      </c>
      <c r="BR54" s="62">
        <f t="shared" si="41"/>
        <v>0</v>
      </c>
      <c r="BS54" s="62">
        <f t="shared" si="42"/>
        <v>0</v>
      </c>
      <c r="BT54" s="62">
        <f t="shared" si="43"/>
        <v>0</v>
      </c>
      <c r="BU54" s="62">
        <f t="shared" si="44"/>
        <v>0</v>
      </c>
      <c r="BV54" s="62">
        <f t="shared" si="45"/>
        <v>0</v>
      </c>
      <c r="BW54" s="63"/>
      <c r="BX54" t="str">
        <f t="shared" si="46"/>
        <v/>
      </c>
      <c r="BY54" s="96">
        <f t="shared" si="47"/>
        <v>0</v>
      </c>
      <c r="BZ54" s="96">
        <f t="shared" si="48"/>
        <v>0</v>
      </c>
      <c r="CA54" s="96">
        <f t="shared" si="49"/>
        <v>0</v>
      </c>
      <c r="CB54" s="96">
        <f t="shared" si="50"/>
        <v>0</v>
      </c>
      <c r="CC54" s="96">
        <f t="shared" si="51"/>
        <v>0</v>
      </c>
      <c r="CD54" s="96">
        <f t="shared" si="52"/>
        <v>0</v>
      </c>
      <c r="CE54" s="96">
        <f t="shared" si="53"/>
        <v>0</v>
      </c>
      <c r="CF54" s="96">
        <f t="shared" si="54"/>
        <v>0</v>
      </c>
      <c r="CG54" s="9"/>
    </row>
    <row r="55" spans="1:85">
      <c r="A55" s="165">
        <v>83534</v>
      </c>
      <c r="B55" s="165" t="s">
        <v>220</v>
      </c>
      <c r="C55" s="166" t="s">
        <v>221</v>
      </c>
      <c r="D55" s="167" t="s">
        <v>142</v>
      </c>
      <c r="E55" s="78">
        <v>1.7080000000000002</v>
      </c>
      <c r="F55" s="157">
        <v>446.35</v>
      </c>
      <c r="G55" s="68">
        <f t="shared" si="3"/>
        <v>762.36580000000015</v>
      </c>
      <c r="H55" s="69"/>
      <c r="I55" s="70">
        <f t="shared" si="4"/>
        <v>0</v>
      </c>
      <c r="J55" s="69"/>
      <c r="K55" s="70">
        <f t="shared" si="5"/>
        <v>0</v>
      </c>
      <c r="L55" s="69"/>
      <c r="M55" s="70">
        <f t="shared" si="6"/>
        <v>0</v>
      </c>
      <c r="N55" s="69"/>
      <c r="O55" s="70">
        <f t="shared" si="7"/>
        <v>0</v>
      </c>
      <c r="P55" s="69"/>
      <c r="Q55" s="70">
        <f t="shared" si="8"/>
        <v>0</v>
      </c>
      <c r="R55" s="71">
        <f t="shared" si="55"/>
        <v>1.7080000000000002</v>
      </c>
      <c r="S55" s="70">
        <f t="shared" si="56"/>
        <v>762.36580000000015</v>
      </c>
      <c r="T55" s="72">
        <f t="shared" si="57"/>
        <v>0</v>
      </c>
      <c r="U55" s="73">
        <f t="shared" si="58"/>
        <v>0</v>
      </c>
      <c r="V55" s="73">
        <f t="shared" si="59"/>
        <v>0</v>
      </c>
      <c r="W55" s="73">
        <f t="shared" si="60"/>
        <v>0</v>
      </c>
      <c r="X55" s="73">
        <f t="shared" si="61"/>
        <v>0</v>
      </c>
      <c r="Y55" s="73">
        <f t="shared" si="62"/>
        <v>0</v>
      </c>
      <c r="Z55" s="73">
        <f t="shared" si="63"/>
        <v>0</v>
      </c>
      <c r="AA55" s="74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71">
        <f t="shared" si="64"/>
        <v>1.7080000000000002</v>
      </c>
      <c r="AV55" s="76">
        <f t="shared" si="65"/>
        <v>0</v>
      </c>
      <c r="AW55" s="76">
        <f t="shared" si="66"/>
        <v>0</v>
      </c>
      <c r="AX55" s="76">
        <f t="shared" si="67"/>
        <v>0</v>
      </c>
      <c r="AY55" s="76">
        <f t="shared" si="68"/>
        <v>0</v>
      </c>
      <c r="AZ55" s="76">
        <f t="shared" si="69"/>
        <v>0</v>
      </c>
      <c r="BA55" s="71">
        <f t="shared" si="70"/>
        <v>1.7080000000000002</v>
      </c>
      <c r="BB55" s="71">
        <f t="shared" si="25"/>
        <v>0</v>
      </c>
      <c r="BC55" s="77">
        <f t="shared" si="26"/>
        <v>0</v>
      </c>
      <c r="BD55" s="77">
        <f t="shared" si="27"/>
        <v>0</v>
      </c>
      <c r="BE55" s="77">
        <f t="shared" si="28"/>
        <v>0</v>
      </c>
      <c r="BF55" s="77">
        <f t="shared" si="29"/>
        <v>0</v>
      </c>
      <c r="BG55" s="77">
        <f t="shared" si="30"/>
        <v>0</v>
      </c>
      <c r="BH55" s="77">
        <f t="shared" si="31"/>
        <v>0</v>
      </c>
      <c r="BI55" s="77">
        <f t="shared" si="32"/>
        <v>0</v>
      </c>
      <c r="BJ55" s="77">
        <f t="shared" si="33"/>
        <v>0</v>
      </c>
      <c r="BK55" s="77">
        <f t="shared" si="34"/>
        <v>0</v>
      </c>
      <c r="BL55" s="77">
        <f t="shared" si="35"/>
        <v>0</v>
      </c>
      <c r="BM55" s="77">
        <f t="shared" si="36"/>
        <v>0</v>
      </c>
      <c r="BN55" s="77">
        <f t="shared" si="37"/>
        <v>0</v>
      </c>
      <c r="BO55" s="77">
        <f t="shared" si="38"/>
        <v>0</v>
      </c>
      <c r="BP55" s="77">
        <f t="shared" si="39"/>
        <v>0</v>
      </c>
      <c r="BQ55" s="77">
        <f t="shared" si="40"/>
        <v>0</v>
      </c>
      <c r="BR55" s="77">
        <f t="shared" si="41"/>
        <v>0</v>
      </c>
      <c r="BS55" s="77">
        <f t="shared" si="42"/>
        <v>0</v>
      </c>
      <c r="BT55" s="77">
        <f t="shared" si="43"/>
        <v>0</v>
      </c>
      <c r="BU55" s="77">
        <f t="shared" si="44"/>
        <v>0</v>
      </c>
      <c r="BV55" s="77">
        <f t="shared" si="45"/>
        <v>0</v>
      </c>
      <c r="BW55" s="161"/>
      <c r="BX55" s="12" t="str">
        <f t="shared" si="46"/>
        <v/>
      </c>
      <c r="BY55" s="97">
        <f t="shared" si="47"/>
        <v>0</v>
      </c>
      <c r="BZ55" s="161">
        <f t="shared" si="48"/>
        <v>0</v>
      </c>
      <c r="CA55" s="161">
        <f t="shared" si="49"/>
        <v>0</v>
      </c>
      <c r="CB55" s="161">
        <f t="shared" si="50"/>
        <v>0</v>
      </c>
      <c r="CC55" s="161">
        <f t="shared" si="51"/>
        <v>0</v>
      </c>
      <c r="CD55" s="161">
        <f t="shared" si="52"/>
        <v>0</v>
      </c>
      <c r="CE55" s="161">
        <f t="shared" si="53"/>
        <v>0</v>
      </c>
      <c r="CF55" s="161">
        <f t="shared" si="54"/>
        <v>0</v>
      </c>
      <c r="CG55" s="9"/>
    </row>
    <row r="56" spans="1:85" ht="30">
      <c r="A56" s="168">
        <v>87622</v>
      </c>
      <c r="B56" s="165" t="s">
        <v>222</v>
      </c>
      <c r="C56" s="166" t="s">
        <v>223</v>
      </c>
      <c r="D56" s="167" t="s">
        <v>137</v>
      </c>
      <c r="E56" s="78">
        <v>8.9300000000000015</v>
      </c>
      <c r="F56" s="157">
        <v>23.04</v>
      </c>
      <c r="G56" s="68">
        <f t="shared" si="3"/>
        <v>205.74720000000002</v>
      </c>
      <c r="H56" s="69"/>
      <c r="I56" s="70">
        <f t="shared" si="4"/>
        <v>0</v>
      </c>
      <c r="J56" s="69"/>
      <c r="K56" s="70">
        <f t="shared" si="5"/>
        <v>0</v>
      </c>
      <c r="L56" s="69"/>
      <c r="M56" s="70">
        <f t="shared" si="6"/>
        <v>0</v>
      </c>
      <c r="N56" s="69"/>
      <c r="O56" s="70">
        <f t="shared" si="7"/>
        <v>0</v>
      </c>
      <c r="P56" s="69"/>
      <c r="Q56" s="70">
        <f t="shared" si="8"/>
        <v>0</v>
      </c>
      <c r="R56" s="71">
        <f t="shared" si="55"/>
        <v>8.9300000000000015</v>
      </c>
      <c r="S56" s="70">
        <f t="shared" si="56"/>
        <v>205.74720000000002</v>
      </c>
      <c r="T56" s="72">
        <f t="shared" si="57"/>
        <v>0</v>
      </c>
      <c r="U56" s="73">
        <f t="shared" si="58"/>
        <v>0</v>
      </c>
      <c r="V56" s="73">
        <f t="shared" si="59"/>
        <v>0</v>
      </c>
      <c r="W56" s="73">
        <f t="shared" si="60"/>
        <v>0</v>
      </c>
      <c r="X56" s="73">
        <f t="shared" si="61"/>
        <v>0</v>
      </c>
      <c r="Y56" s="73">
        <f t="shared" si="62"/>
        <v>0</v>
      </c>
      <c r="Z56" s="73">
        <f t="shared" si="63"/>
        <v>0</v>
      </c>
      <c r="AA56" s="74"/>
      <c r="AB56" s="161"/>
      <c r="AC56" s="161"/>
      <c r="AD56" s="161"/>
      <c r="AE56" s="161"/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71">
        <f t="shared" si="64"/>
        <v>8.9300000000000015</v>
      </c>
      <c r="AV56" s="76">
        <f t="shared" si="65"/>
        <v>0</v>
      </c>
      <c r="AW56" s="76">
        <f t="shared" si="66"/>
        <v>0</v>
      </c>
      <c r="AX56" s="76">
        <f t="shared" si="67"/>
        <v>0</v>
      </c>
      <c r="AY56" s="76">
        <f t="shared" si="68"/>
        <v>0</v>
      </c>
      <c r="AZ56" s="76">
        <f t="shared" si="69"/>
        <v>0</v>
      </c>
      <c r="BA56" s="71">
        <f t="shared" si="70"/>
        <v>8.9300000000000015</v>
      </c>
      <c r="BB56" s="71">
        <f t="shared" si="25"/>
        <v>0</v>
      </c>
      <c r="BC56" s="77">
        <f t="shared" si="26"/>
        <v>0</v>
      </c>
      <c r="BD56" s="77">
        <f t="shared" si="27"/>
        <v>0</v>
      </c>
      <c r="BE56" s="77">
        <f t="shared" si="28"/>
        <v>0</v>
      </c>
      <c r="BF56" s="77">
        <f t="shared" si="29"/>
        <v>0</v>
      </c>
      <c r="BG56" s="77">
        <f t="shared" si="30"/>
        <v>0</v>
      </c>
      <c r="BH56" s="77">
        <f t="shared" si="31"/>
        <v>0</v>
      </c>
      <c r="BI56" s="77">
        <f t="shared" si="32"/>
        <v>0</v>
      </c>
      <c r="BJ56" s="77">
        <f t="shared" si="33"/>
        <v>0</v>
      </c>
      <c r="BK56" s="77">
        <f t="shared" si="34"/>
        <v>0</v>
      </c>
      <c r="BL56" s="77">
        <f t="shared" si="35"/>
        <v>0</v>
      </c>
      <c r="BM56" s="77">
        <f t="shared" si="36"/>
        <v>0</v>
      </c>
      <c r="BN56" s="77">
        <f t="shared" si="37"/>
        <v>0</v>
      </c>
      <c r="BO56" s="77">
        <f t="shared" si="38"/>
        <v>0</v>
      </c>
      <c r="BP56" s="77">
        <f t="shared" si="39"/>
        <v>0</v>
      </c>
      <c r="BQ56" s="77">
        <f t="shared" si="40"/>
        <v>0</v>
      </c>
      <c r="BR56" s="77">
        <f t="shared" si="41"/>
        <v>0</v>
      </c>
      <c r="BS56" s="77">
        <f t="shared" si="42"/>
        <v>0</v>
      </c>
      <c r="BT56" s="77">
        <f t="shared" si="43"/>
        <v>0</v>
      </c>
      <c r="BU56" s="77">
        <f t="shared" si="44"/>
        <v>0</v>
      </c>
      <c r="BV56" s="77">
        <f t="shared" si="45"/>
        <v>0</v>
      </c>
      <c r="BW56" s="161"/>
      <c r="BX56" s="12" t="str">
        <f t="shared" si="46"/>
        <v/>
      </c>
      <c r="BY56" s="97">
        <f t="shared" si="47"/>
        <v>0</v>
      </c>
      <c r="BZ56" s="161">
        <f t="shared" si="48"/>
        <v>0</v>
      </c>
      <c r="CA56" s="161">
        <f t="shared" si="49"/>
        <v>0</v>
      </c>
      <c r="CB56" s="161">
        <f t="shared" si="50"/>
        <v>0</v>
      </c>
      <c r="CC56" s="161">
        <f t="shared" si="51"/>
        <v>0</v>
      </c>
      <c r="CD56" s="161">
        <f t="shared" si="52"/>
        <v>0</v>
      </c>
      <c r="CE56" s="161">
        <f t="shared" si="53"/>
        <v>0</v>
      </c>
      <c r="CF56" s="161">
        <f t="shared" si="54"/>
        <v>0</v>
      </c>
      <c r="CG56" s="9"/>
    </row>
    <row r="57" spans="1:85" ht="30">
      <c r="A57" s="168">
        <v>87247</v>
      </c>
      <c r="B57" s="165" t="s">
        <v>224</v>
      </c>
      <c r="C57" s="166" t="s">
        <v>225</v>
      </c>
      <c r="D57" s="167" t="s">
        <v>137</v>
      </c>
      <c r="E57" s="78">
        <v>29.949999999999996</v>
      </c>
      <c r="F57" s="157">
        <v>23.84</v>
      </c>
      <c r="G57" s="68">
        <f t="shared" si="3"/>
        <v>714.00799999999992</v>
      </c>
      <c r="H57" s="69"/>
      <c r="I57" s="70">
        <f t="shared" si="4"/>
        <v>0</v>
      </c>
      <c r="J57" s="69"/>
      <c r="K57" s="70">
        <f t="shared" si="5"/>
        <v>0</v>
      </c>
      <c r="L57" s="69"/>
      <c r="M57" s="70">
        <f t="shared" si="6"/>
        <v>0</v>
      </c>
      <c r="N57" s="69"/>
      <c r="O57" s="70">
        <f t="shared" si="7"/>
        <v>0</v>
      </c>
      <c r="P57" s="69"/>
      <c r="Q57" s="70">
        <f t="shared" si="8"/>
        <v>0</v>
      </c>
      <c r="R57" s="71">
        <f t="shared" si="55"/>
        <v>29.949999999999996</v>
      </c>
      <c r="S57" s="70">
        <f t="shared" si="56"/>
        <v>714.00799999999992</v>
      </c>
      <c r="T57" s="72">
        <f t="shared" si="57"/>
        <v>0</v>
      </c>
      <c r="U57" s="73">
        <f t="shared" si="58"/>
        <v>0</v>
      </c>
      <c r="V57" s="73">
        <f t="shared" si="59"/>
        <v>0</v>
      </c>
      <c r="W57" s="73">
        <f t="shared" si="60"/>
        <v>0</v>
      </c>
      <c r="X57" s="73">
        <f t="shared" si="61"/>
        <v>0</v>
      </c>
      <c r="Y57" s="73">
        <f t="shared" si="62"/>
        <v>0</v>
      </c>
      <c r="Z57" s="73">
        <f t="shared" si="63"/>
        <v>0</v>
      </c>
      <c r="AA57" s="74"/>
      <c r="AB57" s="161"/>
      <c r="AC57" s="161"/>
      <c r="AD57" s="161"/>
      <c r="AE57" s="161"/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71">
        <f t="shared" si="64"/>
        <v>29.949999999999996</v>
      </c>
      <c r="AV57" s="76">
        <f t="shared" si="65"/>
        <v>0</v>
      </c>
      <c r="AW57" s="76">
        <f t="shared" si="66"/>
        <v>0</v>
      </c>
      <c r="AX57" s="76">
        <f t="shared" si="67"/>
        <v>0</v>
      </c>
      <c r="AY57" s="76">
        <f t="shared" si="68"/>
        <v>0</v>
      </c>
      <c r="AZ57" s="76">
        <f t="shared" si="69"/>
        <v>0</v>
      </c>
      <c r="BA57" s="71">
        <f t="shared" si="70"/>
        <v>29.949999999999996</v>
      </c>
      <c r="BB57" s="71">
        <f t="shared" si="25"/>
        <v>0</v>
      </c>
      <c r="BC57" s="77">
        <f t="shared" si="26"/>
        <v>0</v>
      </c>
      <c r="BD57" s="77">
        <f t="shared" si="27"/>
        <v>0</v>
      </c>
      <c r="BE57" s="77">
        <f t="shared" si="28"/>
        <v>0</v>
      </c>
      <c r="BF57" s="77">
        <f t="shared" si="29"/>
        <v>0</v>
      </c>
      <c r="BG57" s="77">
        <f t="shared" si="30"/>
        <v>0</v>
      </c>
      <c r="BH57" s="77">
        <f t="shared" si="31"/>
        <v>0</v>
      </c>
      <c r="BI57" s="77">
        <f t="shared" si="32"/>
        <v>0</v>
      </c>
      <c r="BJ57" s="77">
        <f t="shared" si="33"/>
        <v>0</v>
      </c>
      <c r="BK57" s="77">
        <f t="shared" si="34"/>
        <v>0</v>
      </c>
      <c r="BL57" s="77">
        <f t="shared" si="35"/>
        <v>0</v>
      </c>
      <c r="BM57" s="77">
        <f t="shared" si="36"/>
        <v>0</v>
      </c>
      <c r="BN57" s="77">
        <f t="shared" si="37"/>
        <v>0</v>
      </c>
      <c r="BO57" s="77">
        <f t="shared" si="38"/>
        <v>0</v>
      </c>
      <c r="BP57" s="77">
        <f t="shared" si="39"/>
        <v>0</v>
      </c>
      <c r="BQ57" s="77">
        <f t="shared" si="40"/>
        <v>0</v>
      </c>
      <c r="BR57" s="77">
        <f t="shared" si="41"/>
        <v>0</v>
      </c>
      <c r="BS57" s="77">
        <f t="shared" si="42"/>
        <v>0</v>
      </c>
      <c r="BT57" s="77">
        <f t="shared" si="43"/>
        <v>0</v>
      </c>
      <c r="BU57" s="77">
        <f t="shared" si="44"/>
        <v>0</v>
      </c>
      <c r="BV57" s="77">
        <f t="shared" si="45"/>
        <v>0</v>
      </c>
      <c r="BW57" s="161"/>
      <c r="BX57" s="12" t="str">
        <f t="shared" si="46"/>
        <v/>
      </c>
      <c r="BY57" s="97">
        <f t="shared" si="47"/>
        <v>0</v>
      </c>
      <c r="BZ57" s="161">
        <f t="shared" si="48"/>
        <v>0</v>
      </c>
      <c r="CA57" s="161">
        <f t="shared" si="49"/>
        <v>0</v>
      </c>
      <c r="CB57" s="161">
        <f t="shared" si="50"/>
        <v>0</v>
      </c>
      <c r="CC57" s="161">
        <f t="shared" si="51"/>
        <v>0</v>
      </c>
      <c r="CD57" s="161">
        <f t="shared" si="52"/>
        <v>0</v>
      </c>
      <c r="CE57" s="161">
        <f t="shared" si="53"/>
        <v>0</v>
      </c>
      <c r="CF57" s="161">
        <f t="shared" si="54"/>
        <v>0</v>
      </c>
      <c r="CG57" s="9"/>
    </row>
    <row r="58" spans="1:85" ht="30">
      <c r="A58" s="168">
        <v>87276</v>
      </c>
      <c r="B58" s="165" t="s">
        <v>226</v>
      </c>
      <c r="C58" s="166" t="s">
        <v>227</v>
      </c>
      <c r="D58" s="167" t="s">
        <v>64</v>
      </c>
      <c r="E58" s="78">
        <v>26.41</v>
      </c>
      <c r="F58" s="157">
        <v>3.78</v>
      </c>
      <c r="G58" s="68">
        <f t="shared" si="3"/>
        <v>99.829799999999992</v>
      </c>
      <c r="H58" s="69"/>
      <c r="I58" s="70">
        <f t="shared" si="4"/>
        <v>0</v>
      </c>
      <c r="J58" s="69"/>
      <c r="K58" s="70">
        <f t="shared" si="5"/>
        <v>0</v>
      </c>
      <c r="L58" s="69"/>
      <c r="M58" s="70">
        <f t="shared" si="6"/>
        <v>0</v>
      </c>
      <c r="N58" s="69"/>
      <c r="O58" s="70">
        <f t="shared" si="7"/>
        <v>0</v>
      </c>
      <c r="P58" s="69"/>
      <c r="Q58" s="70">
        <f t="shared" si="8"/>
        <v>0</v>
      </c>
      <c r="R58" s="71">
        <f t="shared" si="55"/>
        <v>26.41</v>
      </c>
      <c r="S58" s="70">
        <f t="shared" si="56"/>
        <v>99.829799999999992</v>
      </c>
      <c r="T58" s="72">
        <f t="shared" si="57"/>
        <v>0</v>
      </c>
      <c r="U58" s="73">
        <f t="shared" si="58"/>
        <v>0</v>
      </c>
      <c r="V58" s="73">
        <f t="shared" si="59"/>
        <v>0</v>
      </c>
      <c r="W58" s="73">
        <f t="shared" si="60"/>
        <v>0</v>
      </c>
      <c r="X58" s="73">
        <f t="shared" si="61"/>
        <v>0</v>
      </c>
      <c r="Y58" s="73">
        <f t="shared" si="62"/>
        <v>0</v>
      </c>
      <c r="Z58" s="73">
        <f t="shared" si="63"/>
        <v>0</v>
      </c>
      <c r="AA58" s="74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71">
        <f t="shared" si="64"/>
        <v>26.41</v>
      </c>
      <c r="AV58" s="76">
        <f t="shared" si="65"/>
        <v>0</v>
      </c>
      <c r="AW58" s="76">
        <f t="shared" si="66"/>
        <v>0</v>
      </c>
      <c r="AX58" s="76">
        <f t="shared" si="67"/>
        <v>0</v>
      </c>
      <c r="AY58" s="76">
        <f t="shared" si="68"/>
        <v>0</v>
      </c>
      <c r="AZ58" s="76">
        <f t="shared" si="69"/>
        <v>0</v>
      </c>
      <c r="BA58" s="71">
        <f t="shared" si="70"/>
        <v>26.41</v>
      </c>
      <c r="BB58" s="71">
        <f t="shared" si="25"/>
        <v>0</v>
      </c>
      <c r="BC58" s="77">
        <f t="shared" si="26"/>
        <v>0</v>
      </c>
      <c r="BD58" s="77">
        <f t="shared" si="27"/>
        <v>0</v>
      </c>
      <c r="BE58" s="77">
        <f t="shared" si="28"/>
        <v>0</v>
      </c>
      <c r="BF58" s="77">
        <f t="shared" si="29"/>
        <v>0</v>
      </c>
      <c r="BG58" s="77">
        <f t="shared" si="30"/>
        <v>0</v>
      </c>
      <c r="BH58" s="77">
        <f t="shared" si="31"/>
        <v>0</v>
      </c>
      <c r="BI58" s="77">
        <f t="shared" si="32"/>
        <v>0</v>
      </c>
      <c r="BJ58" s="77">
        <f t="shared" si="33"/>
        <v>0</v>
      </c>
      <c r="BK58" s="77">
        <f t="shared" si="34"/>
        <v>0</v>
      </c>
      <c r="BL58" s="77">
        <f t="shared" si="35"/>
        <v>0</v>
      </c>
      <c r="BM58" s="77">
        <f t="shared" si="36"/>
        <v>0</v>
      </c>
      <c r="BN58" s="77">
        <f t="shared" si="37"/>
        <v>0</v>
      </c>
      <c r="BO58" s="77">
        <f t="shared" si="38"/>
        <v>0</v>
      </c>
      <c r="BP58" s="77">
        <f t="shared" si="39"/>
        <v>0</v>
      </c>
      <c r="BQ58" s="77">
        <f t="shared" si="40"/>
        <v>0</v>
      </c>
      <c r="BR58" s="77">
        <f t="shared" si="41"/>
        <v>0</v>
      </c>
      <c r="BS58" s="77">
        <f t="shared" si="42"/>
        <v>0</v>
      </c>
      <c r="BT58" s="77">
        <f t="shared" si="43"/>
        <v>0</v>
      </c>
      <c r="BU58" s="77">
        <f t="shared" si="44"/>
        <v>0</v>
      </c>
      <c r="BV58" s="77">
        <f t="shared" si="45"/>
        <v>0</v>
      </c>
      <c r="BW58" s="161"/>
      <c r="BX58" s="12" t="str">
        <f t="shared" si="46"/>
        <v/>
      </c>
      <c r="BY58" s="97">
        <f t="shared" si="47"/>
        <v>0</v>
      </c>
      <c r="BZ58" s="161">
        <f t="shared" si="48"/>
        <v>0</v>
      </c>
      <c r="CA58" s="161">
        <f t="shared" si="49"/>
        <v>0</v>
      </c>
      <c r="CB58" s="161">
        <f t="shared" si="50"/>
        <v>0</v>
      </c>
      <c r="CC58" s="161">
        <f t="shared" si="51"/>
        <v>0</v>
      </c>
      <c r="CD58" s="161">
        <f t="shared" si="52"/>
        <v>0</v>
      </c>
      <c r="CE58" s="161">
        <f t="shared" si="53"/>
        <v>0</v>
      </c>
      <c r="CF58" s="161">
        <f t="shared" si="54"/>
        <v>0</v>
      </c>
      <c r="CG58" s="9"/>
    </row>
    <row r="59" spans="1:85" ht="30">
      <c r="A59" s="168">
        <v>72182</v>
      </c>
      <c r="B59" s="165" t="s">
        <v>228</v>
      </c>
      <c r="C59" s="166" t="s">
        <v>229</v>
      </c>
      <c r="D59" s="167" t="s">
        <v>137</v>
      </c>
      <c r="E59" s="78">
        <v>18.170000000000002</v>
      </c>
      <c r="F59" s="157">
        <v>47.04</v>
      </c>
      <c r="G59" s="68">
        <f t="shared" si="3"/>
        <v>854.71680000000003</v>
      </c>
      <c r="H59" s="69"/>
      <c r="I59" s="70">
        <f t="shared" si="4"/>
        <v>0</v>
      </c>
      <c r="J59" s="69"/>
      <c r="K59" s="70">
        <f t="shared" si="5"/>
        <v>0</v>
      </c>
      <c r="L59" s="69"/>
      <c r="M59" s="70">
        <f t="shared" si="6"/>
        <v>0</v>
      </c>
      <c r="N59" s="69"/>
      <c r="O59" s="70">
        <f t="shared" si="7"/>
        <v>0</v>
      </c>
      <c r="P59" s="69"/>
      <c r="Q59" s="70">
        <f t="shared" si="8"/>
        <v>0</v>
      </c>
      <c r="R59" s="71">
        <f t="shared" si="55"/>
        <v>18.170000000000002</v>
      </c>
      <c r="S59" s="70">
        <f t="shared" si="56"/>
        <v>854.71680000000003</v>
      </c>
      <c r="T59" s="72">
        <f t="shared" si="57"/>
        <v>0</v>
      </c>
      <c r="U59" s="73">
        <f t="shared" si="58"/>
        <v>0</v>
      </c>
      <c r="V59" s="73">
        <f t="shared" si="59"/>
        <v>0</v>
      </c>
      <c r="W59" s="73">
        <f t="shared" si="60"/>
        <v>0</v>
      </c>
      <c r="X59" s="73">
        <f t="shared" si="61"/>
        <v>0</v>
      </c>
      <c r="Y59" s="73">
        <f t="shared" si="62"/>
        <v>0</v>
      </c>
      <c r="Z59" s="73">
        <f t="shared" si="63"/>
        <v>0</v>
      </c>
      <c r="AA59" s="74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71">
        <f t="shared" si="64"/>
        <v>18.170000000000002</v>
      </c>
      <c r="AV59" s="76">
        <f t="shared" si="65"/>
        <v>0</v>
      </c>
      <c r="AW59" s="76">
        <f t="shared" si="66"/>
        <v>0</v>
      </c>
      <c r="AX59" s="76">
        <f t="shared" si="67"/>
        <v>0</v>
      </c>
      <c r="AY59" s="76">
        <f t="shared" si="68"/>
        <v>0</v>
      </c>
      <c r="AZ59" s="76">
        <f t="shared" si="69"/>
        <v>0</v>
      </c>
      <c r="BA59" s="71">
        <f t="shared" si="70"/>
        <v>18.170000000000002</v>
      </c>
      <c r="BB59" s="71">
        <f t="shared" si="25"/>
        <v>0</v>
      </c>
      <c r="BC59" s="77">
        <f t="shared" si="26"/>
        <v>0</v>
      </c>
      <c r="BD59" s="77">
        <f t="shared" si="27"/>
        <v>0</v>
      </c>
      <c r="BE59" s="77">
        <f t="shared" si="28"/>
        <v>0</v>
      </c>
      <c r="BF59" s="77">
        <f t="shared" si="29"/>
        <v>0</v>
      </c>
      <c r="BG59" s="77">
        <f t="shared" si="30"/>
        <v>0</v>
      </c>
      <c r="BH59" s="77">
        <f t="shared" si="31"/>
        <v>0</v>
      </c>
      <c r="BI59" s="77">
        <f t="shared" si="32"/>
        <v>0</v>
      </c>
      <c r="BJ59" s="77">
        <f t="shared" si="33"/>
        <v>0</v>
      </c>
      <c r="BK59" s="77">
        <f t="shared" si="34"/>
        <v>0</v>
      </c>
      <c r="BL59" s="77">
        <f t="shared" si="35"/>
        <v>0</v>
      </c>
      <c r="BM59" s="77">
        <f t="shared" si="36"/>
        <v>0</v>
      </c>
      <c r="BN59" s="77">
        <f t="shared" si="37"/>
        <v>0</v>
      </c>
      <c r="BO59" s="77">
        <f t="shared" si="38"/>
        <v>0</v>
      </c>
      <c r="BP59" s="77">
        <f t="shared" si="39"/>
        <v>0</v>
      </c>
      <c r="BQ59" s="77">
        <f t="shared" si="40"/>
        <v>0</v>
      </c>
      <c r="BR59" s="77">
        <f t="shared" si="41"/>
        <v>0</v>
      </c>
      <c r="BS59" s="77">
        <f t="shared" si="42"/>
        <v>0</v>
      </c>
      <c r="BT59" s="77">
        <f t="shared" si="43"/>
        <v>0</v>
      </c>
      <c r="BU59" s="77">
        <f t="shared" si="44"/>
        <v>0</v>
      </c>
      <c r="BV59" s="77">
        <f t="shared" si="45"/>
        <v>0</v>
      </c>
      <c r="BW59" s="161"/>
      <c r="BX59" s="12" t="str">
        <f t="shared" si="46"/>
        <v/>
      </c>
      <c r="BY59" s="97">
        <f t="shared" si="47"/>
        <v>0</v>
      </c>
      <c r="BZ59" s="161">
        <f t="shared" si="48"/>
        <v>0</v>
      </c>
      <c r="CA59" s="161">
        <f t="shared" si="49"/>
        <v>0</v>
      </c>
      <c r="CB59" s="161">
        <f t="shared" si="50"/>
        <v>0</v>
      </c>
      <c r="CC59" s="161">
        <f t="shared" si="51"/>
        <v>0</v>
      </c>
      <c r="CD59" s="161">
        <f t="shared" si="52"/>
        <v>0</v>
      </c>
      <c r="CE59" s="161">
        <f t="shared" si="53"/>
        <v>0</v>
      </c>
      <c r="CF59" s="161">
        <f t="shared" si="54"/>
        <v>0</v>
      </c>
      <c r="CG59" s="9"/>
    </row>
    <row r="60" spans="1:85" ht="45">
      <c r="A60" s="168" t="s">
        <v>230</v>
      </c>
      <c r="B60" s="165" t="s">
        <v>231</v>
      </c>
      <c r="C60" s="166" t="s">
        <v>232</v>
      </c>
      <c r="D60" s="167" t="s">
        <v>137</v>
      </c>
      <c r="E60" s="78">
        <v>2.0699999999999998</v>
      </c>
      <c r="F60" s="157">
        <v>65.510000000000005</v>
      </c>
      <c r="G60" s="68">
        <f t="shared" si="3"/>
        <v>135.60570000000001</v>
      </c>
      <c r="H60" s="69"/>
      <c r="I60" s="70">
        <f t="shared" si="4"/>
        <v>0</v>
      </c>
      <c r="J60" s="69"/>
      <c r="K60" s="70">
        <f t="shared" si="5"/>
        <v>0</v>
      </c>
      <c r="L60" s="69"/>
      <c r="M60" s="70">
        <f t="shared" si="6"/>
        <v>0</v>
      </c>
      <c r="N60" s="69"/>
      <c r="O60" s="70">
        <f t="shared" si="7"/>
        <v>0</v>
      </c>
      <c r="P60" s="69"/>
      <c r="Q60" s="70">
        <f t="shared" si="8"/>
        <v>0</v>
      </c>
      <c r="R60" s="71">
        <f t="shared" si="55"/>
        <v>2.0699999999999998</v>
      </c>
      <c r="S60" s="70">
        <f t="shared" si="56"/>
        <v>135.60570000000001</v>
      </c>
      <c r="T60" s="72">
        <f t="shared" si="57"/>
        <v>0</v>
      </c>
      <c r="U60" s="73">
        <f t="shared" si="58"/>
        <v>0</v>
      </c>
      <c r="V60" s="73">
        <f t="shared" si="59"/>
        <v>0</v>
      </c>
      <c r="W60" s="73">
        <f t="shared" si="60"/>
        <v>0</v>
      </c>
      <c r="X60" s="73">
        <f t="shared" si="61"/>
        <v>0</v>
      </c>
      <c r="Y60" s="73">
        <f t="shared" si="62"/>
        <v>0</v>
      </c>
      <c r="Z60" s="73">
        <f t="shared" si="63"/>
        <v>0</v>
      </c>
      <c r="AA60" s="74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71">
        <f t="shared" si="64"/>
        <v>2.0699999999999998</v>
      </c>
      <c r="AV60" s="76">
        <f t="shared" si="65"/>
        <v>0</v>
      </c>
      <c r="AW60" s="76">
        <f t="shared" si="66"/>
        <v>0</v>
      </c>
      <c r="AX60" s="76">
        <f t="shared" si="67"/>
        <v>0</v>
      </c>
      <c r="AY60" s="76">
        <f t="shared" si="68"/>
        <v>0</v>
      </c>
      <c r="AZ60" s="76">
        <f t="shared" si="69"/>
        <v>0</v>
      </c>
      <c r="BA60" s="71">
        <f t="shared" si="70"/>
        <v>2.0699999999999998</v>
      </c>
      <c r="BB60" s="71">
        <f t="shared" si="25"/>
        <v>0</v>
      </c>
      <c r="BC60" s="77">
        <f t="shared" si="26"/>
        <v>0</v>
      </c>
      <c r="BD60" s="77">
        <f t="shared" si="27"/>
        <v>0</v>
      </c>
      <c r="BE60" s="77">
        <f t="shared" si="28"/>
        <v>0</v>
      </c>
      <c r="BF60" s="77">
        <f t="shared" si="29"/>
        <v>0</v>
      </c>
      <c r="BG60" s="77">
        <f t="shared" si="30"/>
        <v>0</v>
      </c>
      <c r="BH60" s="77">
        <f t="shared" si="31"/>
        <v>0</v>
      </c>
      <c r="BI60" s="77">
        <f t="shared" si="32"/>
        <v>0</v>
      </c>
      <c r="BJ60" s="77">
        <f t="shared" si="33"/>
        <v>0</v>
      </c>
      <c r="BK60" s="77">
        <f t="shared" si="34"/>
        <v>0</v>
      </c>
      <c r="BL60" s="77">
        <f t="shared" si="35"/>
        <v>0</v>
      </c>
      <c r="BM60" s="77">
        <f t="shared" si="36"/>
        <v>0</v>
      </c>
      <c r="BN60" s="77">
        <f t="shared" si="37"/>
        <v>0</v>
      </c>
      <c r="BO60" s="77">
        <f t="shared" si="38"/>
        <v>0</v>
      </c>
      <c r="BP60" s="77">
        <f t="shared" si="39"/>
        <v>0</v>
      </c>
      <c r="BQ60" s="77">
        <f t="shared" si="40"/>
        <v>0</v>
      </c>
      <c r="BR60" s="77">
        <f t="shared" si="41"/>
        <v>0</v>
      </c>
      <c r="BS60" s="77">
        <f t="shared" si="42"/>
        <v>0</v>
      </c>
      <c r="BT60" s="77">
        <f t="shared" si="43"/>
        <v>0</v>
      </c>
      <c r="BU60" s="77">
        <f t="shared" si="44"/>
        <v>0</v>
      </c>
      <c r="BV60" s="77">
        <f t="shared" si="45"/>
        <v>0</v>
      </c>
      <c r="BW60" s="161"/>
      <c r="BX60" s="12" t="str">
        <f t="shared" si="46"/>
        <v/>
      </c>
      <c r="BY60" s="97">
        <f t="shared" si="47"/>
        <v>0</v>
      </c>
      <c r="BZ60" s="161">
        <f t="shared" si="48"/>
        <v>0</v>
      </c>
      <c r="CA60" s="161">
        <f t="shared" si="49"/>
        <v>0</v>
      </c>
      <c r="CB60" s="161">
        <f t="shared" si="50"/>
        <v>0</v>
      </c>
      <c r="CC60" s="161">
        <f t="shared" si="51"/>
        <v>0</v>
      </c>
      <c r="CD60" s="161">
        <f t="shared" si="52"/>
        <v>0</v>
      </c>
      <c r="CE60" s="161">
        <f t="shared" si="53"/>
        <v>0</v>
      </c>
      <c r="CF60" s="161">
        <f t="shared" si="54"/>
        <v>0</v>
      </c>
      <c r="CG60" s="9"/>
    </row>
    <row r="61" spans="1:85" ht="30">
      <c r="A61" s="168" t="s">
        <v>233</v>
      </c>
      <c r="B61" s="165" t="s">
        <v>234</v>
      </c>
      <c r="C61" s="166" t="s">
        <v>235</v>
      </c>
      <c r="D61" s="167" t="s">
        <v>137</v>
      </c>
      <c r="E61" s="78">
        <v>2.4400000000000004</v>
      </c>
      <c r="F61" s="157">
        <v>168</v>
      </c>
      <c r="G61" s="68">
        <f t="shared" si="3"/>
        <v>409.92000000000007</v>
      </c>
      <c r="H61" s="69"/>
      <c r="I61" s="70">
        <f t="shared" si="4"/>
        <v>0</v>
      </c>
      <c r="J61" s="69"/>
      <c r="K61" s="70">
        <f t="shared" si="5"/>
        <v>0</v>
      </c>
      <c r="L61" s="69"/>
      <c r="M61" s="70">
        <f t="shared" si="6"/>
        <v>0</v>
      </c>
      <c r="N61" s="69"/>
      <c r="O61" s="70">
        <f t="shared" si="7"/>
        <v>0</v>
      </c>
      <c r="P61" s="69"/>
      <c r="Q61" s="70">
        <f t="shared" si="8"/>
        <v>0</v>
      </c>
      <c r="R61" s="71">
        <f t="shared" si="55"/>
        <v>2.4400000000000004</v>
      </c>
      <c r="S61" s="70">
        <f t="shared" si="56"/>
        <v>409.92000000000007</v>
      </c>
      <c r="T61" s="72">
        <f t="shared" si="57"/>
        <v>0</v>
      </c>
      <c r="U61" s="73">
        <f t="shared" si="58"/>
        <v>0</v>
      </c>
      <c r="V61" s="73">
        <f t="shared" si="59"/>
        <v>0</v>
      </c>
      <c r="W61" s="73">
        <f t="shared" si="60"/>
        <v>0</v>
      </c>
      <c r="X61" s="73">
        <f t="shared" si="61"/>
        <v>0</v>
      </c>
      <c r="Y61" s="73">
        <f t="shared" si="62"/>
        <v>0</v>
      </c>
      <c r="Z61" s="73">
        <f t="shared" si="63"/>
        <v>0</v>
      </c>
      <c r="AA61" s="74"/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71">
        <f t="shared" si="64"/>
        <v>2.4400000000000004</v>
      </c>
      <c r="AV61" s="76">
        <f t="shared" si="65"/>
        <v>0</v>
      </c>
      <c r="AW61" s="76">
        <f t="shared" si="66"/>
        <v>0</v>
      </c>
      <c r="AX61" s="76">
        <f t="shared" si="67"/>
        <v>0</v>
      </c>
      <c r="AY61" s="76">
        <f t="shared" si="68"/>
        <v>0</v>
      </c>
      <c r="AZ61" s="76">
        <f t="shared" si="69"/>
        <v>0</v>
      </c>
      <c r="BA61" s="71">
        <f t="shared" si="70"/>
        <v>2.4400000000000004</v>
      </c>
      <c r="BB61" s="71">
        <f t="shared" si="25"/>
        <v>0</v>
      </c>
      <c r="BC61" s="77">
        <f t="shared" si="26"/>
        <v>0</v>
      </c>
      <c r="BD61" s="77">
        <f t="shared" si="27"/>
        <v>0</v>
      </c>
      <c r="BE61" s="77">
        <f t="shared" si="28"/>
        <v>0</v>
      </c>
      <c r="BF61" s="77">
        <f t="shared" si="29"/>
        <v>0</v>
      </c>
      <c r="BG61" s="77">
        <f t="shared" si="30"/>
        <v>0</v>
      </c>
      <c r="BH61" s="77">
        <f t="shared" si="31"/>
        <v>0</v>
      </c>
      <c r="BI61" s="77">
        <f t="shared" si="32"/>
        <v>0</v>
      </c>
      <c r="BJ61" s="77">
        <f t="shared" si="33"/>
        <v>0</v>
      </c>
      <c r="BK61" s="77">
        <f t="shared" si="34"/>
        <v>0</v>
      </c>
      <c r="BL61" s="77">
        <f t="shared" si="35"/>
        <v>0</v>
      </c>
      <c r="BM61" s="77">
        <f t="shared" si="36"/>
        <v>0</v>
      </c>
      <c r="BN61" s="77">
        <f t="shared" si="37"/>
        <v>0</v>
      </c>
      <c r="BO61" s="77">
        <f t="shared" si="38"/>
        <v>0</v>
      </c>
      <c r="BP61" s="77">
        <f t="shared" si="39"/>
        <v>0</v>
      </c>
      <c r="BQ61" s="77">
        <f t="shared" si="40"/>
        <v>0</v>
      </c>
      <c r="BR61" s="77">
        <f t="shared" si="41"/>
        <v>0</v>
      </c>
      <c r="BS61" s="77">
        <f t="shared" si="42"/>
        <v>0</v>
      </c>
      <c r="BT61" s="77">
        <f t="shared" si="43"/>
        <v>0</v>
      </c>
      <c r="BU61" s="77">
        <f t="shared" si="44"/>
        <v>0</v>
      </c>
      <c r="BV61" s="77">
        <f t="shared" si="45"/>
        <v>0</v>
      </c>
      <c r="BW61" s="161"/>
      <c r="BX61" s="12" t="str">
        <f t="shared" si="46"/>
        <v/>
      </c>
      <c r="BY61" s="97">
        <f t="shared" si="47"/>
        <v>0</v>
      </c>
      <c r="BZ61" s="161">
        <f t="shared" si="48"/>
        <v>0</v>
      </c>
      <c r="CA61" s="161">
        <f t="shared" si="49"/>
        <v>0</v>
      </c>
      <c r="CB61" s="161">
        <f t="shared" si="50"/>
        <v>0</v>
      </c>
      <c r="CC61" s="161">
        <f t="shared" si="51"/>
        <v>0</v>
      </c>
      <c r="CD61" s="161">
        <f t="shared" si="52"/>
        <v>0</v>
      </c>
      <c r="CE61" s="161">
        <f t="shared" si="53"/>
        <v>0</v>
      </c>
      <c r="CF61" s="161">
        <f t="shared" si="54"/>
        <v>0</v>
      </c>
      <c r="CG61" s="9"/>
    </row>
    <row r="62" spans="1:85" ht="30">
      <c r="A62" s="168" t="s">
        <v>236</v>
      </c>
      <c r="B62" s="165" t="s">
        <v>237</v>
      </c>
      <c r="C62" s="166" t="s">
        <v>238</v>
      </c>
      <c r="D62" s="167" t="s">
        <v>137</v>
      </c>
      <c r="E62" s="78">
        <v>18.68</v>
      </c>
      <c r="F62" s="157">
        <v>78.559599999999989</v>
      </c>
      <c r="G62" s="68">
        <f t="shared" si="3"/>
        <v>1467.4933279999998</v>
      </c>
      <c r="H62" s="69"/>
      <c r="I62" s="70">
        <f t="shared" si="4"/>
        <v>0</v>
      </c>
      <c r="J62" s="69"/>
      <c r="K62" s="70">
        <f t="shared" si="5"/>
        <v>0</v>
      </c>
      <c r="L62" s="69"/>
      <c r="M62" s="70">
        <f t="shared" si="6"/>
        <v>0</v>
      </c>
      <c r="N62" s="69"/>
      <c r="O62" s="70">
        <f t="shared" si="7"/>
        <v>0</v>
      </c>
      <c r="P62" s="69"/>
      <c r="Q62" s="70">
        <f t="shared" si="8"/>
        <v>0</v>
      </c>
      <c r="R62" s="71">
        <f t="shared" si="55"/>
        <v>18.68</v>
      </c>
      <c r="S62" s="70">
        <f t="shared" si="56"/>
        <v>1467.4933279999998</v>
      </c>
      <c r="T62" s="72">
        <f t="shared" si="57"/>
        <v>0</v>
      </c>
      <c r="U62" s="73">
        <f t="shared" si="58"/>
        <v>0</v>
      </c>
      <c r="V62" s="73">
        <f t="shared" si="59"/>
        <v>0</v>
      </c>
      <c r="W62" s="73">
        <f t="shared" si="60"/>
        <v>0</v>
      </c>
      <c r="X62" s="73">
        <f t="shared" si="61"/>
        <v>0</v>
      </c>
      <c r="Y62" s="73">
        <f t="shared" si="62"/>
        <v>0</v>
      </c>
      <c r="Z62" s="73">
        <f t="shared" si="63"/>
        <v>0</v>
      </c>
      <c r="AA62" s="74"/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71">
        <f t="shared" si="64"/>
        <v>18.68</v>
      </c>
      <c r="AV62" s="76">
        <f t="shared" si="65"/>
        <v>0</v>
      </c>
      <c r="AW62" s="76">
        <f t="shared" si="66"/>
        <v>0</v>
      </c>
      <c r="AX62" s="76">
        <f t="shared" si="67"/>
        <v>0</v>
      </c>
      <c r="AY62" s="76">
        <f t="shared" si="68"/>
        <v>0</v>
      </c>
      <c r="AZ62" s="76">
        <f t="shared" si="69"/>
        <v>0</v>
      </c>
      <c r="BA62" s="71">
        <f t="shared" si="70"/>
        <v>18.68</v>
      </c>
      <c r="BB62" s="71">
        <f t="shared" si="25"/>
        <v>0</v>
      </c>
      <c r="BC62" s="77">
        <f t="shared" si="26"/>
        <v>0</v>
      </c>
      <c r="BD62" s="77">
        <f t="shared" si="27"/>
        <v>0</v>
      </c>
      <c r="BE62" s="77">
        <f t="shared" si="28"/>
        <v>0</v>
      </c>
      <c r="BF62" s="77">
        <f t="shared" si="29"/>
        <v>0</v>
      </c>
      <c r="BG62" s="77">
        <f t="shared" si="30"/>
        <v>0</v>
      </c>
      <c r="BH62" s="77">
        <f t="shared" si="31"/>
        <v>0</v>
      </c>
      <c r="BI62" s="77">
        <f t="shared" si="32"/>
        <v>0</v>
      </c>
      <c r="BJ62" s="77">
        <f t="shared" si="33"/>
        <v>0</v>
      </c>
      <c r="BK62" s="77">
        <f t="shared" si="34"/>
        <v>0</v>
      </c>
      <c r="BL62" s="77">
        <f t="shared" si="35"/>
        <v>0</v>
      </c>
      <c r="BM62" s="77">
        <f t="shared" si="36"/>
        <v>0</v>
      </c>
      <c r="BN62" s="77">
        <f t="shared" si="37"/>
        <v>0</v>
      </c>
      <c r="BO62" s="77">
        <f t="shared" si="38"/>
        <v>0</v>
      </c>
      <c r="BP62" s="77">
        <f t="shared" si="39"/>
        <v>0</v>
      </c>
      <c r="BQ62" s="77">
        <f t="shared" si="40"/>
        <v>0</v>
      </c>
      <c r="BR62" s="77">
        <f t="shared" si="41"/>
        <v>0</v>
      </c>
      <c r="BS62" s="77">
        <f t="shared" si="42"/>
        <v>0</v>
      </c>
      <c r="BT62" s="77">
        <f t="shared" si="43"/>
        <v>0</v>
      </c>
      <c r="BU62" s="77">
        <f t="shared" si="44"/>
        <v>0</v>
      </c>
      <c r="BV62" s="77">
        <f t="shared" si="45"/>
        <v>0</v>
      </c>
      <c r="BW62" s="161"/>
      <c r="BX62" s="12" t="str">
        <f t="shared" si="46"/>
        <v/>
      </c>
      <c r="BY62" s="97">
        <f t="shared" si="47"/>
        <v>0</v>
      </c>
      <c r="BZ62" s="161">
        <f t="shared" si="48"/>
        <v>0</v>
      </c>
      <c r="CA62" s="161">
        <f t="shared" si="49"/>
        <v>0</v>
      </c>
      <c r="CB62" s="161">
        <f t="shared" si="50"/>
        <v>0</v>
      </c>
      <c r="CC62" s="161">
        <f t="shared" si="51"/>
        <v>0</v>
      </c>
      <c r="CD62" s="161">
        <f t="shared" si="52"/>
        <v>0</v>
      </c>
      <c r="CE62" s="161">
        <f t="shared" si="53"/>
        <v>0</v>
      </c>
      <c r="CF62" s="161">
        <f t="shared" si="54"/>
        <v>0</v>
      </c>
      <c r="CG62" s="9"/>
    </row>
    <row r="63" spans="1:85" ht="30">
      <c r="A63" s="168" t="s">
        <v>239</v>
      </c>
      <c r="B63" s="165" t="s">
        <v>240</v>
      </c>
      <c r="C63" s="166" t="s">
        <v>241</v>
      </c>
      <c r="D63" s="167" t="s">
        <v>137</v>
      </c>
      <c r="E63" s="78">
        <v>6.78</v>
      </c>
      <c r="F63" s="157">
        <v>48.429000000000002</v>
      </c>
      <c r="G63" s="68">
        <f t="shared" si="3"/>
        <v>328.34862000000004</v>
      </c>
      <c r="H63" s="69"/>
      <c r="I63" s="70">
        <f t="shared" si="4"/>
        <v>0</v>
      </c>
      <c r="J63" s="69"/>
      <c r="K63" s="70">
        <f t="shared" si="5"/>
        <v>0</v>
      </c>
      <c r="L63" s="69"/>
      <c r="M63" s="70">
        <f t="shared" si="6"/>
        <v>0</v>
      </c>
      <c r="N63" s="69"/>
      <c r="O63" s="70">
        <f t="shared" si="7"/>
        <v>0</v>
      </c>
      <c r="P63" s="69"/>
      <c r="Q63" s="70">
        <f t="shared" si="8"/>
        <v>0</v>
      </c>
      <c r="R63" s="71">
        <f t="shared" si="55"/>
        <v>6.78</v>
      </c>
      <c r="S63" s="70">
        <f t="shared" si="56"/>
        <v>328.34862000000004</v>
      </c>
      <c r="T63" s="72">
        <f t="shared" si="57"/>
        <v>0</v>
      </c>
      <c r="U63" s="73">
        <f t="shared" si="58"/>
        <v>0</v>
      </c>
      <c r="V63" s="73">
        <f t="shared" si="59"/>
        <v>0</v>
      </c>
      <c r="W63" s="73">
        <f t="shared" si="60"/>
        <v>0</v>
      </c>
      <c r="X63" s="73">
        <f t="shared" si="61"/>
        <v>0</v>
      </c>
      <c r="Y63" s="73">
        <f t="shared" si="62"/>
        <v>0</v>
      </c>
      <c r="Z63" s="73">
        <f t="shared" si="63"/>
        <v>0</v>
      </c>
      <c r="AA63" s="74"/>
      <c r="AB63" s="161"/>
      <c r="AC63" s="161"/>
      <c r="AD63" s="161"/>
      <c r="AE63" s="161"/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71">
        <f t="shared" si="64"/>
        <v>6.78</v>
      </c>
      <c r="AV63" s="76">
        <f t="shared" si="65"/>
        <v>0</v>
      </c>
      <c r="AW63" s="76">
        <f t="shared" si="66"/>
        <v>0</v>
      </c>
      <c r="AX63" s="76">
        <f t="shared" si="67"/>
        <v>0</v>
      </c>
      <c r="AY63" s="76">
        <f t="shared" si="68"/>
        <v>0</v>
      </c>
      <c r="AZ63" s="76">
        <f t="shared" si="69"/>
        <v>0</v>
      </c>
      <c r="BA63" s="71">
        <f t="shared" si="70"/>
        <v>6.78</v>
      </c>
      <c r="BB63" s="71">
        <f t="shared" si="25"/>
        <v>0</v>
      </c>
      <c r="BC63" s="77">
        <f t="shared" si="26"/>
        <v>0</v>
      </c>
      <c r="BD63" s="77">
        <f t="shared" si="27"/>
        <v>0</v>
      </c>
      <c r="BE63" s="77">
        <f t="shared" si="28"/>
        <v>0</v>
      </c>
      <c r="BF63" s="77">
        <f t="shared" si="29"/>
        <v>0</v>
      </c>
      <c r="BG63" s="77">
        <f t="shared" si="30"/>
        <v>0</v>
      </c>
      <c r="BH63" s="77">
        <f t="shared" si="31"/>
        <v>0</v>
      </c>
      <c r="BI63" s="77">
        <f t="shared" si="32"/>
        <v>0</v>
      </c>
      <c r="BJ63" s="77">
        <f t="shared" si="33"/>
        <v>0</v>
      </c>
      <c r="BK63" s="77">
        <f t="shared" si="34"/>
        <v>0</v>
      </c>
      <c r="BL63" s="77">
        <f t="shared" si="35"/>
        <v>0</v>
      </c>
      <c r="BM63" s="77">
        <f t="shared" si="36"/>
        <v>0</v>
      </c>
      <c r="BN63" s="77">
        <f t="shared" si="37"/>
        <v>0</v>
      </c>
      <c r="BO63" s="77">
        <f t="shared" si="38"/>
        <v>0</v>
      </c>
      <c r="BP63" s="77">
        <f t="shared" si="39"/>
        <v>0</v>
      </c>
      <c r="BQ63" s="77">
        <f t="shared" si="40"/>
        <v>0</v>
      </c>
      <c r="BR63" s="77">
        <f t="shared" si="41"/>
        <v>0</v>
      </c>
      <c r="BS63" s="77">
        <f t="shared" si="42"/>
        <v>0</v>
      </c>
      <c r="BT63" s="77">
        <f t="shared" si="43"/>
        <v>0</v>
      </c>
      <c r="BU63" s="77">
        <f t="shared" si="44"/>
        <v>0</v>
      </c>
      <c r="BV63" s="77">
        <f t="shared" si="45"/>
        <v>0</v>
      </c>
      <c r="BW63" s="161"/>
      <c r="BX63" s="12" t="str">
        <f t="shared" si="46"/>
        <v/>
      </c>
      <c r="BY63" s="97">
        <f t="shared" si="47"/>
        <v>0</v>
      </c>
      <c r="BZ63" s="161">
        <f t="shared" si="48"/>
        <v>0</v>
      </c>
      <c r="CA63" s="161">
        <f t="shared" si="49"/>
        <v>0</v>
      </c>
      <c r="CB63" s="161">
        <f t="shared" si="50"/>
        <v>0</v>
      </c>
      <c r="CC63" s="161">
        <f t="shared" si="51"/>
        <v>0</v>
      </c>
      <c r="CD63" s="161">
        <f t="shared" si="52"/>
        <v>0</v>
      </c>
      <c r="CE63" s="161">
        <f t="shared" si="53"/>
        <v>0</v>
      </c>
      <c r="CF63" s="161">
        <f t="shared" si="54"/>
        <v>0</v>
      </c>
      <c r="CG63" s="9"/>
    </row>
    <row r="64" spans="1:85">
      <c r="A64" s="58" t="s">
        <v>117</v>
      </c>
      <c r="B64" s="59" t="s">
        <v>242</v>
      </c>
      <c r="C64" s="60" t="s">
        <v>243</v>
      </c>
      <c r="D64" s="61" t="s">
        <v>118</v>
      </c>
      <c r="E64" s="61"/>
      <c r="F64" s="61"/>
      <c r="G64" s="62">
        <f>SUM(G65:G70)</f>
        <v>3623.4735240000005</v>
      </c>
      <c r="H64" s="63"/>
      <c r="I64" s="64">
        <f t="shared" si="4"/>
        <v>0</v>
      </c>
      <c r="J64" s="63"/>
      <c r="K64" s="64">
        <f t="shared" si="5"/>
        <v>0</v>
      </c>
      <c r="L64" s="63"/>
      <c r="M64" s="64">
        <f t="shared" si="6"/>
        <v>0</v>
      </c>
      <c r="N64" s="63"/>
      <c r="O64" s="64">
        <f t="shared" si="7"/>
        <v>0</v>
      </c>
      <c r="P64" s="63"/>
      <c r="Q64" s="64">
        <f t="shared" si="8"/>
        <v>0</v>
      </c>
      <c r="R64" s="162">
        <f t="shared" si="55"/>
        <v>0</v>
      </c>
      <c r="S64" s="66">
        <f t="shared" si="56"/>
        <v>0</v>
      </c>
      <c r="T64" s="62" t="str">
        <f t="shared" si="57"/>
        <v>suprimido</v>
      </c>
      <c r="U64" s="62">
        <f t="shared" si="58"/>
        <v>0</v>
      </c>
      <c r="V64" s="62">
        <f t="shared" si="59"/>
        <v>0</v>
      </c>
      <c r="W64" s="62">
        <f t="shared" si="60"/>
        <v>0</v>
      </c>
      <c r="X64" s="62">
        <f t="shared" si="61"/>
        <v>0</v>
      </c>
      <c r="Y64" s="62">
        <f t="shared" si="62"/>
        <v>0</v>
      </c>
      <c r="Z64" s="148" t="str">
        <f t="shared" si="63"/>
        <v/>
      </c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7" t="str">
        <f t="shared" si="64"/>
        <v/>
      </c>
      <c r="AV64" s="63">
        <f t="shared" si="65"/>
        <v>0</v>
      </c>
      <c r="AW64" s="63">
        <f t="shared" si="66"/>
        <v>0</v>
      </c>
      <c r="AX64" s="63">
        <f t="shared" si="67"/>
        <v>0</v>
      </c>
      <c r="AY64" s="63">
        <f t="shared" si="68"/>
        <v>0</v>
      </c>
      <c r="AZ64" s="63">
        <f t="shared" si="69"/>
        <v>0</v>
      </c>
      <c r="BA64" s="67">
        <f t="shared" si="70"/>
        <v>0</v>
      </c>
      <c r="BB64" s="67">
        <f t="shared" si="25"/>
        <v>0</v>
      </c>
      <c r="BC64" s="62">
        <f t="shared" si="26"/>
        <v>0</v>
      </c>
      <c r="BD64" s="62">
        <f t="shared" si="27"/>
        <v>0</v>
      </c>
      <c r="BE64" s="62">
        <f t="shared" si="28"/>
        <v>0</v>
      </c>
      <c r="BF64" s="62">
        <f t="shared" si="29"/>
        <v>0</v>
      </c>
      <c r="BG64" s="62">
        <f t="shared" si="30"/>
        <v>0</v>
      </c>
      <c r="BH64" s="62">
        <f t="shared" si="31"/>
        <v>0</v>
      </c>
      <c r="BI64" s="62">
        <f t="shared" si="32"/>
        <v>0</v>
      </c>
      <c r="BJ64" s="62">
        <f t="shared" si="33"/>
        <v>0</v>
      </c>
      <c r="BK64" s="62">
        <f t="shared" si="34"/>
        <v>0</v>
      </c>
      <c r="BL64" s="62">
        <f t="shared" si="35"/>
        <v>0</v>
      </c>
      <c r="BM64" s="62">
        <f t="shared" si="36"/>
        <v>0</v>
      </c>
      <c r="BN64" s="62">
        <f t="shared" si="37"/>
        <v>0</v>
      </c>
      <c r="BO64" s="62">
        <f t="shared" si="38"/>
        <v>0</v>
      </c>
      <c r="BP64" s="62">
        <f t="shared" si="39"/>
        <v>0</v>
      </c>
      <c r="BQ64" s="62">
        <f t="shared" si="40"/>
        <v>0</v>
      </c>
      <c r="BR64" s="62">
        <f t="shared" si="41"/>
        <v>0</v>
      </c>
      <c r="BS64" s="62">
        <f t="shared" si="42"/>
        <v>0</v>
      </c>
      <c r="BT64" s="62">
        <f t="shared" si="43"/>
        <v>0</v>
      </c>
      <c r="BU64" s="62">
        <f t="shared" si="44"/>
        <v>0</v>
      </c>
      <c r="BV64" s="62">
        <f t="shared" si="45"/>
        <v>0</v>
      </c>
      <c r="BW64" s="63"/>
      <c r="BX64" t="str">
        <f t="shared" si="46"/>
        <v/>
      </c>
      <c r="BY64" s="96">
        <f t="shared" si="47"/>
        <v>0</v>
      </c>
      <c r="BZ64" s="96">
        <f t="shared" si="48"/>
        <v>0</v>
      </c>
      <c r="CA64" s="96">
        <f t="shared" si="49"/>
        <v>0</v>
      </c>
      <c r="CB64" s="96">
        <f t="shared" si="50"/>
        <v>0</v>
      </c>
      <c r="CC64" s="96">
        <f t="shared" si="51"/>
        <v>0</v>
      </c>
      <c r="CD64" s="96">
        <f t="shared" si="52"/>
        <v>0</v>
      </c>
      <c r="CE64" s="96">
        <f t="shared" si="53"/>
        <v>0</v>
      </c>
      <c r="CF64" s="96">
        <f t="shared" si="54"/>
        <v>0</v>
      </c>
      <c r="CG64" s="9"/>
    </row>
    <row r="65" spans="1:85" ht="30">
      <c r="A65" s="165">
        <v>87530</v>
      </c>
      <c r="B65" s="165" t="s">
        <v>244</v>
      </c>
      <c r="C65" s="166" t="s">
        <v>245</v>
      </c>
      <c r="D65" s="167" t="s">
        <v>137</v>
      </c>
      <c r="E65" s="78">
        <v>15.96</v>
      </c>
      <c r="F65" s="157">
        <v>24.06</v>
      </c>
      <c r="G65" s="68">
        <f t="shared" si="3"/>
        <v>383.99759999999998</v>
      </c>
      <c r="H65" s="69"/>
      <c r="I65" s="70">
        <f t="shared" si="4"/>
        <v>0</v>
      </c>
      <c r="J65" s="69"/>
      <c r="K65" s="70">
        <f t="shared" si="5"/>
        <v>0</v>
      </c>
      <c r="L65" s="69"/>
      <c r="M65" s="70">
        <f t="shared" si="6"/>
        <v>0</v>
      </c>
      <c r="N65" s="69"/>
      <c r="O65" s="70">
        <f t="shared" si="7"/>
        <v>0</v>
      </c>
      <c r="P65" s="69"/>
      <c r="Q65" s="70">
        <f t="shared" si="8"/>
        <v>0</v>
      </c>
      <c r="R65" s="71">
        <f t="shared" si="55"/>
        <v>15.96</v>
      </c>
      <c r="S65" s="70">
        <f t="shared" si="56"/>
        <v>383.99759999999998</v>
      </c>
      <c r="T65" s="72">
        <f t="shared" si="57"/>
        <v>0</v>
      </c>
      <c r="U65" s="73">
        <f t="shared" si="58"/>
        <v>0</v>
      </c>
      <c r="V65" s="73">
        <f t="shared" si="59"/>
        <v>0</v>
      </c>
      <c r="W65" s="73">
        <f t="shared" si="60"/>
        <v>0</v>
      </c>
      <c r="X65" s="73">
        <f t="shared" si="61"/>
        <v>0</v>
      </c>
      <c r="Y65" s="73">
        <f t="shared" si="62"/>
        <v>0</v>
      </c>
      <c r="Z65" s="73">
        <f t="shared" si="63"/>
        <v>0</v>
      </c>
      <c r="AA65" s="74"/>
      <c r="AB65" s="161"/>
      <c r="AC65" s="161"/>
      <c r="AD65" s="161"/>
      <c r="AE65" s="161"/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71">
        <f t="shared" si="64"/>
        <v>15.96</v>
      </c>
      <c r="AV65" s="76">
        <f t="shared" si="65"/>
        <v>0</v>
      </c>
      <c r="AW65" s="76">
        <f t="shared" si="66"/>
        <v>0</v>
      </c>
      <c r="AX65" s="76">
        <f t="shared" si="67"/>
        <v>0</v>
      </c>
      <c r="AY65" s="76">
        <f t="shared" si="68"/>
        <v>0</v>
      </c>
      <c r="AZ65" s="76">
        <f t="shared" si="69"/>
        <v>0</v>
      </c>
      <c r="BA65" s="71">
        <f t="shared" si="70"/>
        <v>15.96</v>
      </c>
      <c r="BB65" s="71">
        <f t="shared" si="25"/>
        <v>0</v>
      </c>
      <c r="BC65" s="77">
        <f t="shared" si="26"/>
        <v>0</v>
      </c>
      <c r="BD65" s="77">
        <f t="shared" si="27"/>
        <v>0</v>
      </c>
      <c r="BE65" s="77">
        <f t="shared" si="28"/>
        <v>0</v>
      </c>
      <c r="BF65" s="77">
        <f t="shared" si="29"/>
        <v>0</v>
      </c>
      <c r="BG65" s="77">
        <f t="shared" si="30"/>
        <v>0</v>
      </c>
      <c r="BH65" s="77">
        <f t="shared" si="31"/>
        <v>0</v>
      </c>
      <c r="BI65" s="77">
        <f t="shared" si="32"/>
        <v>0</v>
      </c>
      <c r="BJ65" s="77">
        <f t="shared" si="33"/>
        <v>0</v>
      </c>
      <c r="BK65" s="77">
        <f t="shared" si="34"/>
        <v>0</v>
      </c>
      <c r="BL65" s="77">
        <f t="shared" si="35"/>
        <v>0</v>
      </c>
      <c r="BM65" s="77">
        <f t="shared" si="36"/>
        <v>0</v>
      </c>
      <c r="BN65" s="77">
        <f t="shared" si="37"/>
        <v>0</v>
      </c>
      <c r="BO65" s="77">
        <f t="shared" si="38"/>
        <v>0</v>
      </c>
      <c r="BP65" s="77">
        <f t="shared" si="39"/>
        <v>0</v>
      </c>
      <c r="BQ65" s="77">
        <f t="shared" si="40"/>
        <v>0</v>
      </c>
      <c r="BR65" s="77">
        <f t="shared" si="41"/>
        <v>0</v>
      </c>
      <c r="BS65" s="77">
        <f t="shared" si="42"/>
        <v>0</v>
      </c>
      <c r="BT65" s="77">
        <f t="shared" si="43"/>
        <v>0</v>
      </c>
      <c r="BU65" s="77">
        <f t="shared" si="44"/>
        <v>0</v>
      </c>
      <c r="BV65" s="77">
        <f t="shared" si="45"/>
        <v>0</v>
      </c>
      <c r="BW65" s="161"/>
      <c r="BX65" s="12" t="str">
        <f t="shared" si="46"/>
        <v/>
      </c>
      <c r="BY65" s="97">
        <f t="shared" si="47"/>
        <v>0</v>
      </c>
      <c r="BZ65" s="161">
        <f t="shared" si="48"/>
        <v>0</v>
      </c>
      <c r="CA65" s="161">
        <f t="shared" si="49"/>
        <v>0</v>
      </c>
      <c r="CB65" s="161">
        <f t="shared" si="50"/>
        <v>0</v>
      </c>
      <c r="CC65" s="161">
        <f t="shared" si="51"/>
        <v>0</v>
      </c>
      <c r="CD65" s="161">
        <f t="shared" si="52"/>
        <v>0</v>
      </c>
      <c r="CE65" s="161">
        <f t="shared" si="53"/>
        <v>0</v>
      </c>
      <c r="CF65" s="161">
        <f t="shared" si="54"/>
        <v>0</v>
      </c>
      <c r="CG65" s="9"/>
    </row>
    <row r="66" spans="1:85" ht="30">
      <c r="A66" s="165">
        <v>87534</v>
      </c>
      <c r="B66" s="165" t="s">
        <v>246</v>
      </c>
      <c r="C66" s="166" t="s">
        <v>247</v>
      </c>
      <c r="D66" s="167" t="s">
        <v>137</v>
      </c>
      <c r="E66" s="78">
        <v>14.448</v>
      </c>
      <c r="F66" s="157">
        <v>23.02</v>
      </c>
      <c r="G66" s="68">
        <f t="shared" si="3"/>
        <v>332.59296000000001</v>
      </c>
      <c r="H66" s="69"/>
      <c r="I66" s="70">
        <f t="shared" si="4"/>
        <v>0</v>
      </c>
      <c r="J66" s="69"/>
      <c r="K66" s="70">
        <f t="shared" si="5"/>
        <v>0</v>
      </c>
      <c r="L66" s="69"/>
      <c r="M66" s="70">
        <f t="shared" si="6"/>
        <v>0</v>
      </c>
      <c r="N66" s="69"/>
      <c r="O66" s="70">
        <f t="shared" si="7"/>
        <v>0</v>
      </c>
      <c r="P66" s="69"/>
      <c r="Q66" s="70">
        <f t="shared" si="8"/>
        <v>0</v>
      </c>
      <c r="R66" s="71">
        <f t="shared" si="55"/>
        <v>14.448</v>
      </c>
      <c r="S66" s="70">
        <f t="shared" si="56"/>
        <v>332.59296000000001</v>
      </c>
      <c r="T66" s="72">
        <f t="shared" si="57"/>
        <v>0</v>
      </c>
      <c r="U66" s="73">
        <f t="shared" si="58"/>
        <v>0</v>
      </c>
      <c r="V66" s="73">
        <f t="shared" si="59"/>
        <v>0</v>
      </c>
      <c r="W66" s="73">
        <f t="shared" si="60"/>
        <v>0</v>
      </c>
      <c r="X66" s="73">
        <f t="shared" si="61"/>
        <v>0</v>
      </c>
      <c r="Y66" s="73">
        <f t="shared" si="62"/>
        <v>0</v>
      </c>
      <c r="Z66" s="73">
        <f t="shared" si="63"/>
        <v>0</v>
      </c>
      <c r="AA66" s="74"/>
      <c r="AB66" s="161"/>
      <c r="AC66" s="161"/>
      <c r="AD66" s="161"/>
      <c r="AE66" s="161"/>
      <c r="AF66" s="161"/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71">
        <f t="shared" si="64"/>
        <v>14.448</v>
      </c>
      <c r="AV66" s="76">
        <f t="shared" si="65"/>
        <v>0</v>
      </c>
      <c r="AW66" s="76">
        <f t="shared" si="66"/>
        <v>0</v>
      </c>
      <c r="AX66" s="76">
        <f t="shared" si="67"/>
        <v>0</v>
      </c>
      <c r="AY66" s="76">
        <f t="shared" si="68"/>
        <v>0</v>
      </c>
      <c r="AZ66" s="76">
        <f t="shared" si="69"/>
        <v>0</v>
      </c>
      <c r="BA66" s="71">
        <f t="shared" si="70"/>
        <v>14.448</v>
      </c>
      <c r="BB66" s="71">
        <f t="shared" si="25"/>
        <v>0</v>
      </c>
      <c r="BC66" s="77">
        <f t="shared" si="26"/>
        <v>0</v>
      </c>
      <c r="BD66" s="77">
        <f t="shared" si="27"/>
        <v>0</v>
      </c>
      <c r="BE66" s="77">
        <f t="shared" si="28"/>
        <v>0</v>
      </c>
      <c r="BF66" s="77">
        <f t="shared" si="29"/>
        <v>0</v>
      </c>
      <c r="BG66" s="77">
        <f t="shared" si="30"/>
        <v>0</v>
      </c>
      <c r="BH66" s="77">
        <f t="shared" si="31"/>
        <v>0</v>
      </c>
      <c r="BI66" s="77">
        <f t="shared" si="32"/>
        <v>0</v>
      </c>
      <c r="BJ66" s="77">
        <f t="shared" si="33"/>
        <v>0</v>
      </c>
      <c r="BK66" s="77">
        <f t="shared" si="34"/>
        <v>0</v>
      </c>
      <c r="BL66" s="77">
        <f t="shared" si="35"/>
        <v>0</v>
      </c>
      <c r="BM66" s="77">
        <f t="shared" si="36"/>
        <v>0</v>
      </c>
      <c r="BN66" s="77">
        <f t="shared" si="37"/>
        <v>0</v>
      </c>
      <c r="BO66" s="77">
        <f t="shared" si="38"/>
        <v>0</v>
      </c>
      <c r="BP66" s="77">
        <f t="shared" si="39"/>
        <v>0</v>
      </c>
      <c r="BQ66" s="77">
        <f t="shared" si="40"/>
        <v>0</v>
      </c>
      <c r="BR66" s="77">
        <f t="shared" si="41"/>
        <v>0</v>
      </c>
      <c r="BS66" s="77">
        <f t="shared" si="42"/>
        <v>0</v>
      </c>
      <c r="BT66" s="77">
        <f t="shared" si="43"/>
        <v>0</v>
      </c>
      <c r="BU66" s="77">
        <f t="shared" si="44"/>
        <v>0</v>
      </c>
      <c r="BV66" s="77">
        <f t="shared" si="45"/>
        <v>0</v>
      </c>
      <c r="BW66" s="161"/>
      <c r="BX66" s="12" t="str">
        <f t="shared" si="46"/>
        <v/>
      </c>
      <c r="BY66" s="97">
        <f t="shared" si="47"/>
        <v>0</v>
      </c>
      <c r="BZ66" s="161">
        <f t="shared" si="48"/>
        <v>0</v>
      </c>
      <c r="CA66" s="161">
        <f t="shared" si="49"/>
        <v>0</v>
      </c>
      <c r="CB66" s="161">
        <f t="shared" si="50"/>
        <v>0</v>
      </c>
      <c r="CC66" s="161">
        <f t="shared" si="51"/>
        <v>0</v>
      </c>
      <c r="CD66" s="161">
        <f t="shared" si="52"/>
        <v>0</v>
      </c>
      <c r="CE66" s="161">
        <f t="shared" si="53"/>
        <v>0</v>
      </c>
      <c r="CF66" s="161">
        <f t="shared" si="54"/>
        <v>0</v>
      </c>
      <c r="CG66" s="9"/>
    </row>
    <row r="67" spans="1:85">
      <c r="A67" s="168" t="s">
        <v>248</v>
      </c>
      <c r="B67" s="165" t="s">
        <v>249</v>
      </c>
      <c r="C67" s="166" t="s">
        <v>250</v>
      </c>
      <c r="D67" s="167" t="s">
        <v>137</v>
      </c>
      <c r="E67" s="78">
        <v>2</v>
      </c>
      <c r="F67" s="157">
        <v>11.079599999999999</v>
      </c>
      <c r="G67" s="68">
        <f t="shared" si="3"/>
        <v>22.159199999999998</v>
      </c>
      <c r="H67" s="69"/>
      <c r="I67" s="70">
        <f t="shared" si="4"/>
        <v>0</v>
      </c>
      <c r="J67" s="69"/>
      <c r="K67" s="70">
        <f t="shared" si="5"/>
        <v>0</v>
      </c>
      <c r="L67" s="69"/>
      <c r="M67" s="70">
        <f t="shared" si="6"/>
        <v>0</v>
      </c>
      <c r="N67" s="69"/>
      <c r="O67" s="70">
        <f t="shared" si="7"/>
        <v>0</v>
      </c>
      <c r="P67" s="69"/>
      <c r="Q67" s="70">
        <f t="shared" si="8"/>
        <v>0</v>
      </c>
      <c r="R67" s="71">
        <f t="shared" si="55"/>
        <v>2</v>
      </c>
      <c r="S67" s="70">
        <f t="shared" si="56"/>
        <v>22.159199999999998</v>
      </c>
      <c r="T67" s="72">
        <f t="shared" si="57"/>
        <v>0</v>
      </c>
      <c r="U67" s="73">
        <f t="shared" si="58"/>
        <v>0</v>
      </c>
      <c r="V67" s="73">
        <f t="shared" si="59"/>
        <v>0</v>
      </c>
      <c r="W67" s="73">
        <f t="shared" si="60"/>
        <v>0</v>
      </c>
      <c r="X67" s="73">
        <f t="shared" si="61"/>
        <v>0</v>
      </c>
      <c r="Y67" s="73">
        <f t="shared" si="62"/>
        <v>0</v>
      </c>
      <c r="Z67" s="73">
        <f t="shared" si="63"/>
        <v>0</v>
      </c>
      <c r="AA67" s="74"/>
      <c r="AB67" s="161"/>
      <c r="AC67" s="161"/>
      <c r="AD67" s="161"/>
      <c r="AE67" s="161"/>
      <c r="AF67" s="161"/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71">
        <f t="shared" si="64"/>
        <v>2</v>
      </c>
      <c r="AV67" s="76">
        <f t="shared" si="65"/>
        <v>0</v>
      </c>
      <c r="AW67" s="76">
        <f t="shared" si="66"/>
        <v>0</v>
      </c>
      <c r="AX67" s="76">
        <f t="shared" si="67"/>
        <v>0</v>
      </c>
      <c r="AY67" s="76">
        <f t="shared" si="68"/>
        <v>0</v>
      </c>
      <c r="AZ67" s="76">
        <f t="shared" si="69"/>
        <v>0</v>
      </c>
      <c r="BA67" s="71">
        <f t="shared" si="70"/>
        <v>2</v>
      </c>
      <c r="BB67" s="71">
        <f t="shared" si="25"/>
        <v>0</v>
      </c>
      <c r="BC67" s="77">
        <f t="shared" si="26"/>
        <v>0</v>
      </c>
      <c r="BD67" s="77">
        <f t="shared" si="27"/>
        <v>0</v>
      </c>
      <c r="BE67" s="77">
        <f t="shared" si="28"/>
        <v>0</v>
      </c>
      <c r="BF67" s="77">
        <f t="shared" si="29"/>
        <v>0</v>
      </c>
      <c r="BG67" s="77">
        <f t="shared" si="30"/>
        <v>0</v>
      </c>
      <c r="BH67" s="77">
        <f t="shared" si="31"/>
        <v>0</v>
      </c>
      <c r="BI67" s="77">
        <f t="shared" si="32"/>
        <v>0</v>
      </c>
      <c r="BJ67" s="77">
        <f t="shared" si="33"/>
        <v>0</v>
      </c>
      <c r="BK67" s="77">
        <f t="shared" si="34"/>
        <v>0</v>
      </c>
      <c r="BL67" s="77">
        <f t="shared" si="35"/>
        <v>0</v>
      </c>
      <c r="BM67" s="77">
        <f t="shared" si="36"/>
        <v>0</v>
      </c>
      <c r="BN67" s="77">
        <f t="shared" si="37"/>
        <v>0</v>
      </c>
      <c r="BO67" s="77">
        <f t="shared" si="38"/>
        <v>0</v>
      </c>
      <c r="BP67" s="77">
        <f t="shared" si="39"/>
        <v>0</v>
      </c>
      <c r="BQ67" s="77">
        <f t="shared" si="40"/>
        <v>0</v>
      </c>
      <c r="BR67" s="77">
        <f t="shared" si="41"/>
        <v>0</v>
      </c>
      <c r="BS67" s="77">
        <f t="shared" si="42"/>
        <v>0</v>
      </c>
      <c r="BT67" s="77">
        <f t="shared" si="43"/>
        <v>0</v>
      </c>
      <c r="BU67" s="77">
        <f t="shared" si="44"/>
        <v>0</v>
      </c>
      <c r="BV67" s="77">
        <f t="shared" si="45"/>
        <v>0</v>
      </c>
      <c r="BW67" s="161"/>
      <c r="BX67" s="12" t="str">
        <f t="shared" si="46"/>
        <v/>
      </c>
      <c r="BY67" s="97">
        <f t="shared" si="47"/>
        <v>0</v>
      </c>
      <c r="BZ67" s="161">
        <f t="shared" si="48"/>
        <v>0</v>
      </c>
      <c r="CA67" s="161">
        <f t="shared" si="49"/>
        <v>0</v>
      </c>
      <c r="CB67" s="161">
        <f t="shared" si="50"/>
        <v>0</v>
      </c>
      <c r="CC67" s="161">
        <f t="shared" si="51"/>
        <v>0</v>
      </c>
      <c r="CD67" s="161">
        <f t="shared" si="52"/>
        <v>0</v>
      </c>
      <c r="CE67" s="161">
        <f t="shared" si="53"/>
        <v>0</v>
      </c>
      <c r="CF67" s="161">
        <f t="shared" si="54"/>
        <v>0</v>
      </c>
      <c r="CG67" s="9"/>
    </row>
    <row r="68" spans="1:85" ht="30">
      <c r="A68" s="168">
        <v>87272</v>
      </c>
      <c r="B68" s="165" t="s">
        <v>251</v>
      </c>
      <c r="C68" s="166" t="s">
        <v>252</v>
      </c>
      <c r="D68" s="167" t="s">
        <v>137</v>
      </c>
      <c r="E68" s="78">
        <v>45.981000000000009</v>
      </c>
      <c r="F68" s="157">
        <v>42.31</v>
      </c>
      <c r="G68" s="68">
        <f t="shared" si="3"/>
        <v>1945.4561100000005</v>
      </c>
      <c r="H68" s="69"/>
      <c r="I68" s="70">
        <f t="shared" si="4"/>
        <v>0</v>
      </c>
      <c r="J68" s="69"/>
      <c r="K68" s="70">
        <f t="shared" si="5"/>
        <v>0</v>
      </c>
      <c r="L68" s="69"/>
      <c r="M68" s="70">
        <f t="shared" si="6"/>
        <v>0</v>
      </c>
      <c r="N68" s="69"/>
      <c r="O68" s="70">
        <f t="shared" si="7"/>
        <v>0</v>
      </c>
      <c r="P68" s="69"/>
      <c r="Q68" s="70">
        <f t="shared" si="8"/>
        <v>0</v>
      </c>
      <c r="R68" s="71">
        <f t="shared" si="55"/>
        <v>45.981000000000009</v>
      </c>
      <c r="S68" s="70">
        <f t="shared" si="56"/>
        <v>1945.4561100000005</v>
      </c>
      <c r="T68" s="72">
        <f t="shared" si="57"/>
        <v>0</v>
      </c>
      <c r="U68" s="73">
        <f t="shared" si="58"/>
        <v>0</v>
      </c>
      <c r="V68" s="73">
        <f t="shared" si="59"/>
        <v>0</v>
      </c>
      <c r="W68" s="73">
        <f t="shared" si="60"/>
        <v>0</v>
      </c>
      <c r="X68" s="73">
        <f t="shared" si="61"/>
        <v>0</v>
      </c>
      <c r="Y68" s="73">
        <f t="shared" si="62"/>
        <v>0</v>
      </c>
      <c r="Z68" s="73">
        <f t="shared" si="63"/>
        <v>0</v>
      </c>
      <c r="AA68" s="74"/>
      <c r="AB68" s="161"/>
      <c r="AC68" s="161"/>
      <c r="AD68" s="161"/>
      <c r="AE68" s="161"/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71">
        <f t="shared" si="64"/>
        <v>45.981000000000009</v>
      </c>
      <c r="AV68" s="76">
        <f t="shared" si="65"/>
        <v>0</v>
      </c>
      <c r="AW68" s="76">
        <f t="shared" si="66"/>
        <v>0</v>
      </c>
      <c r="AX68" s="76">
        <f t="shared" si="67"/>
        <v>0</v>
      </c>
      <c r="AY68" s="76">
        <f t="shared" si="68"/>
        <v>0</v>
      </c>
      <c r="AZ68" s="76">
        <f t="shared" si="69"/>
        <v>0</v>
      </c>
      <c r="BA68" s="71">
        <f t="shared" si="70"/>
        <v>45.981000000000009</v>
      </c>
      <c r="BB68" s="71">
        <f t="shared" si="25"/>
        <v>0</v>
      </c>
      <c r="BC68" s="77">
        <f t="shared" si="26"/>
        <v>0</v>
      </c>
      <c r="BD68" s="77">
        <f t="shared" si="27"/>
        <v>0</v>
      </c>
      <c r="BE68" s="77">
        <f t="shared" si="28"/>
        <v>0</v>
      </c>
      <c r="BF68" s="77">
        <f t="shared" si="29"/>
        <v>0</v>
      </c>
      <c r="BG68" s="77">
        <f t="shared" si="30"/>
        <v>0</v>
      </c>
      <c r="BH68" s="77">
        <f t="shared" si="31"/>
        <v>0</v>
      </c>
      <c r="BI68" s="77">
        <f t="shared" si="32"/>
        <v>0</v>
      </c>
      <c r="BJ68" s="77">
        <f t="shared" si="33"/>
        <v>0</v>
      </c>
      <c r="BK68" s="77">
        <f t="shared" si="34"/>
        <v>0</v>
      </c>
      <c r="BL68" s="77">
        <f t="shared" si="35"/>
        <v>0</v>
      </c>
      <c r="BM68" s="77">
        <f t="shared" si="36"/>
        <v>0</v>
      </c>
      <c r="BN68" s="77">
        <f t="shared" si="37"/>
        <v>0</v>
      </c>
      <c r="BO68" s="77">
        <f t="shared" si="38"/>
        <v>0</v>
      </c>
      <c r="BP68" s="77">
        <f t="shared" si="39"/>
        <v>0</v>
      </c>
      <c r="BQ68" s="77">
        <f t="shared" si="40"/>
        <v>0</v>
      </c>
      <c r="BR68" s="77">
        <f t="shared" si="41"/>
        <v>0</v>
      </c>
      <c r="BS68" s="77">
        <f t="shared" si="42"/>
        <v>0</v>
      </c>
      <c r="BT68" s="77">
        <f t="shared" si="43"/>
        <v>0</v>
      </c>
      <c r="BU68" s="77">
        <f t="shared" si="44"/>
        <v>0</v>
      </c>
      <c r="BV68" s="77">
        <f t="shared" si="45"/>
        <v>0</v>
      </c>
      <c r="BW68" s="161"/>
      <c r="BX68" s="12" t="str">
        <f t="shared" si="46"/>
        <v/>
      </c>
      <c r="BY68" s="97">
        <f t="shared" si="47"/>
        <v>0</v>
      </c>
      <c r="BZ68" s="161">
        <f t="shared" si="48"/>
        <v>0</v>
      </c>
      <c r="CA68" s="161">
        <f t="shared" si="49"/>
        <v>0</v>
      </c>
      <c r="CB68" s="161">
        <f t="shared" si="50"/>
        <v>0</v>
      </c>
      <c r="CC68" s="161">
        <f t="shared" si="51"/>
        <v>0</v>
      </c>
      <c r="CD68" s="161">
        <f t="shared" si="52"/>
        <v>0</v>
      </c>
      <c r="CE68" s="161">
        <f t="shared" si="53"/>
        <v>0</v>
      </c>
      <c r="CF68" s="161">
        <f t="shared" si="54"/>
        <v>0</v>
      </c>
      <c r="CG68" s="9"/>
    </row>
    <row r="69" spans="1:85" ht="30">
      <c r="A69" s="168" t="s">
        <v>253</v>
      </c>
      <c r="B69" s="165" t="s">
        <v>254</v>
      </c>
      <c r="C69" s="166" t="s">
        <v>255</v>
      </c>
      <c r="D69" s="167" t="s">
        <v>137</v>
      </c>
      <c r="E69" s="78">
        <v>23.14</v>
      </c>
      <c r="F69" s="157">
        <v>36.014099999999999</v>
      </c>
      <c r="G69" s="68">
        <f t="shared" si="3"/>
        <v>833.36627399999998</v>
      </c>
      <c r="H69" s="69"/>
      <c r="I69" s="70">
        <f t="shared" si="4"/>
        <v>0</v>
      </c>
      <c r="J69" s="69"/>
      <c r="K69" s="70">
        <f t="shared" si="5"/>
        <v>0</v>
      </c>
      <c r="L69" s="69"/>
      <c r="M69" s="70">
        <f t="shared" si="6"/>
        <v>0</v>
      </c>
      <c r="N69" s="69"/>
      <c r="O69" s="70">
        <f t="shared" si="7"/>
        <v>0</v>
      </c>
      <c r="P69" s="69"/>
      <c r="Q69" s="70">
        <f t="shared" si="8"/>
        <v>0</v>
      </c>
      <c r="R69" s="71">
        <f t="shared" si="55"/>
        <v>23.14</v>
      </c>
      <c r="S69" s="70">
        <f t="shared" si="56"/>
        <v>833.36627399999998</v>
      </c>
      <c r="T69" s="72">
        <f t="shared" si="57"/>
        <v>0</v>
      </c>
      <c r="U69" s="73">
        <f t="shared" si="58"/>
        <v>0</v>
      </c>
      <c r="V69" s="73">
        <f t="shared" si="59"/>
        <v>0</v>
      </c>
      <c r="W69" s="73">
        <f t="shared" si="60"/>
        <v>0</v>
      </c>
      <c r="X69" s="73">
        <f t="shared" si="61"/>
        <v>0</v>
      </c>
      <c r="Y69" s="73">
        <f t="shared" si="62"/>
        <v>0</v>
      </c>
      <c r="Z69" s="73">
        <f t="shared" si="63"/>
        <v>0</v>
      </c>
      <c r="AA69" s="74"/>
      <c r="AB69" s="161"/>
      <c r="AC69" s="161"/>
      <c r="AD69" s="161"/>
      <c r="AE69" s="161"/>
      <c r="AF69" s="161"/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  <c r="AQ69" s="161"/>
      <c r="AR69" s="161"/>
      <c r="AS69" s="161"/>
      <c r="AT69" s="161"/>
      <c r="AU69" s="71">
        <f t="shared" si="64"/>
        <v>23.14</v>
      </c>
      <c r="AV69" s="76">
        <f t="shared" si="65"/>
        <v>0</v>
      </c>
      <c r="AW69" s="76">
        <f t="shared" si="66"/>
        <v>0</v>
      </c>
      <c r="AX69" s="76">
        <f t="shared" si="67"/>
        <v>0</v>
      </c>
      <c r="AY69" s="76">
        <f t="shared" si="68"/>
        <v>0</v>
      </c>
      <c r="AZ69" s="76">
        <f t="shared" si="69"/>
        <v>0</v>
      </c>
      <c r="BA69" s="71">
        <f t="shared" si="70"/>
        <v>23.14</v>
      </c>
      <c r="BB69" s="71">
        <f t="shared" si="25"/>
        <v>0</v>
      </c>
      <c r="BC69" s="77">
        <f t="shared" si="26"/>
        <v>0</v>
      </c>
      <c r="BD69" s="77">
        <f t="shared" si="27"/>
        <v>0</v>
      </c>
      <c r="BE69" s="77">
        <f t="shared" si="28"/>
        <v>0</v>
      </c>
      <c r="BF69" s="77">
        <f t="shared" si="29"/>
        <v>0</v>
      </c>
      <c r="BG69" s="77">
        <f t="shared" si="30"/>
        <v>0</v>
      </c>
      <c r="BH69" s="77">
        <f t="shared" si="31"/>
        <v>0</v>
      </c>
      <c r="BI69" s="77">
        <f t="shared" si="32"/>
        <v>0</v>
      </c>
      <c r="BJ69" s="77">
        <f t="shared" si="33"/>
        <v>0</v>
      </c>
      <c r="BK69" s="77">
        <f t="shared" si="34"/>
        <v>0</v>
      </c>
      <c r="BL69" s="77">
        <f t="shared" si="35"/>
        <v>0</v>
      </c>
      <c r="BM69" s="77">
        <f t="shared" si="36"/>
        <v>0</v>
      </c>
      <c r="BN69" s="77">
        <f t="shared" si="37"/>
        <v>0</v>
      </c>
      <c r="BO69" s="77">
        <f t="shared" si="38"/>
        <v>0</v>
      </c>
      <c r="BP69" s="77">
        <f t="shared" si="39"/>
        <v>0</v>
      </c>
      <c r="BQ69" s="77">
        <f t="shared" si="40"/>
        <v>0</v>
      </c>
      <c r="BR69" s="77">
        <f t="shared" si="41"/>
        <v>0</v>
      </c>
      <c r="BS69" s="77">
        <f t="shared" si="42"/>
        <v>0</v>
      </c>
      <c r="BT69" s="77">
        <f t="shared" si="43"/>
        <v>0</v>
      </c>
      <c r="BU69" s="77">
        <f t="shared" si="44"/>
        <v>0</v>
      </c>
      <c r="BV69" s="77">
        <f t="shared" si="45"/>
        <v>0</v>
      </c>
      <c r="BW69" s="161"/>
      <c r="BX69" s="12" t="str">
        <f t="shared" si="46"/>
        <v/>
      </c>
      <c r="BY69" s="97">
        <f t="shared" si="47"/>
        <v>0</v>
      </c>
      <c r="BZ69" s="161">
        <f t="shared" si="48"/>
        <v>0</v>
      </c>
      <c r="CA69" s="161">
        <f t="shared" si="49"/>
        <v>0</v>
      </c>
      <c r="CB69" s="161">
        <f t="shared" si="50"/>
        <v>0</v>
      </c>
      <c r="CC69" s="161">
        <f t="shared" si="51"/>
        <v>0</v>
      </c>
      <c r="CD69" s="161">
        <f t="shared" si="52"/>
        <v>0</v>
      </c>
      <c r="CE69" s="161">
        <f t="shared" si="53"/>
        <v>0</v>
      </c>
      <c r="CF69" s="161">
        <f t="shared" si="54"/>
        <v>0</v>
      </c>
      <c r="CG69" s="9"/>
    </row>
    <row r="70" spans="1:85" ht="30">
      <c r="A70" s="165">
        <v>87878</v>
      </c>
      <c r="B70" s="165" t="s">
        <v>256</v>
      </c>
      <c r="C70" s="166" t="s">
        <v>257</v>
      </c>
      <c r="D70" s="167" t="s">
        <v>137</v>
      </c>
      <c r="E70" s="78">
        <v>39.078000000000003</v>
      </c>
      <c r="F70" s="157">
        <v>2.71</v>
      </c>
      <c r="G70" s="68">
        <f t="shared" si="3"/>
        <v>105.90138</v>
      </c>
      <c r="H70" s="69"/>
      <c r="I70" s="70">
        <f t="shared" si="4"/>
        <v>0</v>
      </c>
      <c r="J70" s="69"/>
      <c r="K70" s="70">
        <f t="shared" si="5"/>
        <v>0</v>
      </c>
      <c r="L70" s="69"/>
      <c r="M70" s="70">
        <f t="shared" si="6"/>
        <v>0</v>
      </c>
      <c r="N70" s="69"/>
      <c r="O70" s="70">
        <f t="shared" si="7"/>
        <v>0</v>
      </c>
      <c r="P70" s="69"/>
      <c r="Q70" s="70">
        <f t="shared" si="8"/>
        <v>0</v>
      </c>
      <c r="R70" s="71">
        <f t="shared" si="55"/>
        <v>39.078000000000003</v>
      </c>
      <c r="S70" s="70">
        <f t="shared" si="56"/>
        <v>105.90138</v>
      </c>
      <c r="T70" s="72">
        <f t="shared" si="57"/>
        <v>0</v>
      </c>
      <c r="U70" s="73">
        <f t="shared" si="58"/>
        <v>0</v>
      </c>
      <c r="V70" s="73">
        <f t="shared" si="59"/>
        <v>0</v>
      </c>
      <c r="W70" s="73">
        <f t="shared" si="60"/>
        <v>0</v>
      </c>
      <c r="X70" s="73">
        <f t="shared" si="61"/>
        <v>0</v>
      </c>
      <c r="Y70" s="73">
        <f t="shared" si="62"/>
        <v>0</v>
      </c>
      <c r="Z70" s="73">
        <f t="shared" si="63"/>
        <v>0</v>
      </c>
      <c r="AA70" s="74"/>
      <c r="AB70" s="161"/>
      <c r="AC70" s="161"/>
      <c r="AD70" s="161"/>
      <c r="AE70" s="161"/>
      <c r="AF70" s="161"/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71">
        <f t="shared" si="64"/>
        <v>39.078000000000003</v>
      </c>
      <c r="AV70" s="76">
        <f t="shared" si="65"/>
        <v>0</v>
      </c>
      <c r="AW70" s="76">
        <f t="shared" si="66"/>
        <v>0</v>
      </c>
      <c r="AX70" s="76">
        <f t="shared" si="67"/>
        <v>0</v>
      </c>
      <c r="AY70" s="76">
        <f t="shared" si="68"/>
        <v>0</v>
      </c>
      <c r="AZ70" s="76">
        <f t="shared" si="69"/>
        <v>0</v>
      </c>
      <c r="BA70" s="71">
        <f t="shared" si="70"/>
        <v>39.078000000000003</v>
      </c>
      <c r="BB70" s="71">
        <f t="shared" si="25"/>
        <v>0</v>
      </c>
      <c r="BC70" s="77">
        <f t="shared" si="26"/>
        <v>0</v>
      </c>
      <c r="BD70" s="77">
        <f t="shared" si="27"/>
        <v>0</v>
      </c>
      <c r="BE70" s="77">
        <f t="shared" si="28"/>
        <v>0</v>
      </c>
      <c r="BF70" s="77">
        <f t="shared" si="29"/>
        <v>0</v>
      </c>
      <c r="BG70" s="77">
        <f t="shared" si="30"/>
        <v>0</v>
      </c>
      <c r="BH70" s="77">
        <f t="shared" si="31"/>
        <v>0</v>
      </c>
      <c r="BI70" s="77">
        <f t="shared" si="32"/>
        <v>0</v>
      </c>
      <c r="BJ70" s="77">
        <f t="shared" si="33"/>
        <v>0</v>
      </c>
      <c r="BK70" s="77">
        <f t="shared" si="34"/>
        <v>0</v>
      </c>
      <c r="BL70" s="77">
        <f t="shared" si="35"/>
        <v>0</v>
      </c>
      <c r="BM70" s="77">
        <f t="shared" si="36"/>
        <v>0</v>
      </c>
      <c r="BN70" s="77">
        <f t="shared" si="37"/>
        <v>0</v>
      </c>
      <c r="BO70" s="77">
        <f t="shared" si="38"/>
        <v>0</v>
      </c>
      <c r="BP70" s="77">
        <f t="shared" si="39"/>
        <v>0</v>
      </c>
      <c r="BQ70" s="77">
        <f t="shared" si="40"/>
        <v>0</v>
      </c>
      <c r="BR70" s="77">
        <f t="shared" si="41"/>
        <v>0</v>
      </c>
      <c r="BS70" s="77">
        <f t="shared" si="42"/>
        <v>0</v>
      </c>
      <c r="BT70" s="77">
        <f t="shared" si="43"/>
        <v>0</v>
      </c>
      <c r="BU70" s="77">
        <f t="shared" si="44"/>
        <v>0</v>
      </c>
      <c r="BV70" s="77">
        <f t="shared" si="45"/>
        <v>0</v>
      </c>
      <c r="BW70" s="161"/>
      <c r="BX70" s="12" t="str">
        <f t="shared" si="46"/>
        <v/>
      </c>
      <c r="BY70" s="97">
        <f t="shared" si="47"/>
        <v>0</v>
      </c>
      <c r="BZ70" s="161">
        <f t="shared" si="48"/>
        <v>0</v>
      </c>
      <c r="CA70" s="161">
        <f t="shared" si="49"/>
        <v>0</v>
      </c>
      <c r="CB70" s="161">
        <f t="shared" si="50"/>
        <v>0</v>
      </c>
      <c r="CC70" s="161">
        <f t="shared" si="51"/>
        <v>0</v>
      </c>
      <c r="CD70" s="161">
        <f t="shared" si="52"/>
        <v>0</v>
      </c>
      <c r="CE70" s="161">
        <f t="shared" si="53"/>
        <v>0</v>
      </c>
      <c r="CF70" s="161">
        <f t="shared" si="54"/>
        <v>0</v>
      </c>
      <c r="CG70" s="9"/>
    </row>
    <row r="71" spans="1:85">
      <c r="A71" s="58" t="s">
        <v>117</v>
      </c>
      <c r="B71" s="59" t="s">
        <v>258</v>
      </c>
      <c r="C71" s="60" t="s">
        <v>68</v>
      </c>
      <c r="D71" s="61" t="s">
        <v>118</v>
      </c>
      <c r="E71" s="61"/>
      <c r="F71" s="61"/>
      <c r="G71" s="62">
        <f>SUM(G72:G74)</f>
        <v>760.76839999999982</v>
      </c>
      <c r="H71" s="63"/>
      <c r="I71" s="64">
        <f t="shared" si="4"/>
        <v>0</v>
      </c>
      <c r="J71" s="63"/>
      <c r="K71" s="64">
        <f t="shared" si="5"/>
        <v>0</v>
      </c>
      <c r="L71" s="63"/>
      <c r="M71" s="64">
        <f t="shared" si="6"/>
        <v>0</v>
      </c>
      <c r="N71" s="63"/>
      <c r="O71" s="64">
        <f t="shared" si="7"/>
        <v>0</v>
      </c>
      <c r="P71" s="63"/>
      <c r="Q71" s="64">
        <f t="shared" si="8"/>
        <v>0</v>
      </c>
      <c r="R71" s="162">
        <f t="shared" si="55"/>
        <v>0</v>
      </c>
      <c r="S71" s="66">
        <f t="shared" si="56"/>
        <v>0</v>
      </c>
      <c r="T71" s="62" t="str">
        <f t="shared" si="57"/>
        <v>suprimido</v>
      </c>
      <c r="U71" s="62">
        <f t="shared" si="58"/>
        <v>0</v>
      </c>
      <c r="V71" s="62">
        <f t="shared" si="59"/>
        <v>0</v>
      </c>
      <c r="W71" s="62">
        <f t="shared" si="60"/>
        <v>0</v>
      </c>
      <c r="X71" s="62">
        <f t="shared" si="61"/>
        <v>0</v>
      </c>
      <c r="Y71" s="62">
        <f t="shared" si="62"/>
        <v>0</v>
      </c>
      <c r="Z71" s="148" t="str">
        <f t="shared" si="63"/>
        <v/>
      </c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7" t="str">
        <f t="shared" si="64"/>
        <v/>
      </c>
      <c r="AV71" s="63">
        <f t="shared" si="65"/>
        <v>0</v>
      </c>
      <c r="AW71" s="63">
        <f t="shared" si="66"/>
        <v>0</v>
      </c>
      <c r="AX71" s="63">
        <f t="shared" si="67"/>
        <v>0</v>
      </c>
      <c r="AY71" s="63">
        <f t="shared" si="68"/>
        <v>0</v>
      </c>
      <c r="AZ71" s="63">
        <f t="shared" si="69"/>
        <v>0</v>
      </c>
      <c r="BA71" s="67">
        <f t="shared" si="70"/>
        <v>0</v>
      </c>
      <c r="BB71" s="67">
        <f t="shared" si="25"/>
        <v>0</v>
      </c>
      <c r="BC71" s="62">
        <f t="shared" si="26"/>
        <v>0</v>
      </c>
      <c r="BD71" s="62">
        <f t="shared" si="27"/>
        <v>0</v>
      </c>
      <c r="BE71" s="62">
        <f t="shared" si="28"/>
        <v>0</v>
      </c>
      <c r="BF71" s="62">
        <f t="shared" si="29"/>
        <v>0</v>
      </c>
      <c r="BG71" s="62">
        <f t="shared" si="30"/>
        <v>0</v>
      </c>
      <c r="BH71" s="62">
        <f t="shared" si="31"/>
        <v>0</v>
      </c>
      <c r="BI71" s="62">
        <f t="shared" si="32"/>
        <v>0</v>
      </c>
      <c r="BJ71" s="62">
        <f t="shared" si="33"/>
        <v>0</v>
      </c>
      <c r="BK71" s="62">
        <f t="shared" si="34"/>
        <v>0</v>
      </c>
      <c r="BL71" s="62">
        <f t="shared" si="35"/>
        <v>0</v>
      </c>
      <c r="BM71" s="62">
        <f t="shared" si="36"/>
        <v>0</v>
      </c>
      <c r="BN71" s="62">
        <f t="shared" si="37"/>
        <v>0</v>
      </c>
      <c r="BO71" s="62">
        <f t="shared" si="38"/>
        <v>0</v>
      </c>
      <c r="BP71" s="62">
        <f t="shared" si="39"/>
        <v>0</v>
      </c>
      <c r="BQ71" s="62">
        <f t="shared" si="40"/>
        <v>0</v>
      </c>
      <c r="BR71" s="62">
        <f t="shared" si="41"/>
        <v>0</v>
      </c>
      <c r="BS71" s="62">
        <f t="shared" si="42"/>
        <v>0</v>
      </c>
      <c r="BT71" s="62">
        <f t="shared" si="43"/>
        <v>0</v>
      </c>
      <c r="BU71" s="62">
        <f t="shared" si="44"/>
        <v>0</v>
      </c>
      <c r="BV71" s="62">
        <f t="shared" si="45"/>
        <v>0</v>
      </c>
      <c r="BW71" s="63"/>
      <c r="BX71" t="str">
        <f t="shared" si="46"/>
        <v/>
      </c>
      <c r="BY71" s="96">
        <f t="shared" si="47"/>
        <v>0</v>
      </c>
      <c r="BZ71" s="96">
        <f t="shared" si="48"/>
        <v>0</v>
      </c>
      <c r="CA71" s="96">
        <f t="shared" si="49"/>
        <v>0</v>
      </c>
      <c r="CB71" s="96">
        <f t="shared" si="50"/>
        <v>0</v>
      </c>
      <c r="CC71" s="96">
        <f t="shared" si="51"/>
        <v>0</v>
      </c>
      <c r="CD71" s="96">
        <f t="shared" si="52"/>
        <v>0</v>
      </c>
      <c r="CE71" s="96">
        <f t="shared" si="53"/>
        <v>0</v>
      </c>
      <c r="CF71" s="96">
        <f t="shared" si="54"/>
        <v>0</v>
      </c>
      <c r="CG71" s="9"/>
    </row>
    <row r="72" spans="1:85">
      <c r="A72" s="168">
        <v>84096</v>
      </c>
      <c r="B72" s="165" t="s">
        <v>259</v>
      </c>
      <c r="C72" s="166" t="s">
        <v>260</v>
      </c>
      <c r="D72" s="167" t="s">
        <v>64</v>
      </c>
      <c r="E72" s="78">
        <v>5.42</v>
      </c>
      <c r="F72" s="157">
        <v>11.42</v>
      </c>
      <c r="G72" s="68">
        <f t="shared" si="3"/>
        <v>61.8964</v>
      </c>
      <c r="H72" s="69"/>
      <c r="I72" s="70">
        <f t="shared" si="4"/>
        <v>0</v>
      </c>
      <c r="J72" s="69"/>
      <c r="K72" s="70">
        <f t="shared" si="5"/>
        <v>0</v>
      </c>
      <c r="L72" s="69"/>
      <c r="M72" s="70">
        <f t="shared" si="6"/>
        <v>0</v>
      </c>
      <c r="N72" s="69"/>
      <c r="O72" s="70">
        <f t="shared" si="7"/>
        <v>0</v>
      </c>
      <c r="P72" s="69"/>
      <c r="Q72" s="70">
        <f t="shared" si="8"/>
        <v>0</v>
      </c>
      <c r="R72" s="71">
        <f t="shared" si="55"/>
        <v>5.42</v>
      </c>
      <c r="S72" s="70">
        <f t="shared" si="56"/>
        <v>61.8964</v>
      </c>
      <c r="T72" s="72">
        <f t="shared" si="57"/>
        <v>0</v>
      </c>
      <c r="U72" s="73">
        <f t="shared" si="58"/>
        <v>0</v>
      </c>
      <c r="V72" s="73">
        <f t="shared" si="59"/>
        <v>0</v>
      </c>
      <c r="W72" s="73">
        <f t="shared" si="60"/>
        <v>0</v>
      </c>
      <c r="X72" s="73">
        <f t="shared" si="61"/>
        <v>0</v>
      </c>
      <c r="Y72" s="73">
        <f t="shared" si="62"/>
        <v>0</v>
      </c>
      <c r="Z72" s="73">
        <f t="shared" si="63"/>
        <v>0</v>
      </c>
      <c r="AA72" s="74"/>
      <c r="AB72" s="161"/>
      <c r="AC72" s="161"/>
      <c r="AD72" s="161"/>
      <c r="AE72" s="161"/>
      <c r="AF72" s="161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71">
        <f t="shared" si="64"/>
        <v>5.42</v>
      </c>
      <c r="AV72" s="76">
        <f t="shared" si="65"/>
        <v>0</v>
      </c>
      <c r="AW72" s="76">
        <f t="shared" si="66"/>
        <v>0</v>
      </c>
      <c r="AX72" s="76">
        <f t="shared" si="67"/>
        <v>0</v>
      </c>
      <c r="AY72" s="76">
        <f t="shared" si="68"/>
        <v>0</v>
      </c>
      <c r="AZ72" s="76">
        <f t="shared" si="69"/>
        <v>0</v>
      </c>
      <c r="BA72" s="71">
        <f t="shared" si="70"/>
        <v>5.42</v>
      </c>
      <c r="BB72" s="71">
        <f t="shared" si="25"/>
        <v>0</v>
      </c>
      <c r="BC72" s="77">
        <f t="shared" si="26"/>
        <v>0</v>
      </c>
      <c r="BD72" s="77">
        <f t="shared" si="27"/>
        <v>0</v>
      </c>
      <c r="BE72" s="77">
        <f t="shared" si="28"/>
        <v>0</v>
      </c>
      <c r="BF72" s="77">
        <f t="shared" si="29"/>
        <v>0</v>
      </c>
      <c r="BG72" s="77">
        <f t="shared" si="30"/>
        <v>0</v>
      </c>
      <c r="BH72" s="77">
        <f t="shared" si="31"/>
        <v>0</v>
      </c>
      <c r="BI72" s="77">
        <f t="shared" si="32"/>
        <v>0</v>
      </c>
      <c r="BJ72" s="77">
        <f t="shared" si="33"/>
        <v>0</v>
      </c>
      <c r="BK72" s="77">
        <f t="shared" si="34"/>
        <v>0</v>
      </c>
      <c r="BL72" s="77">
        <f t="shared" si="35"/>
        <v>0</v>
      </c>
      <c r="BM72" s="77">
        <f t="shared" si="36"/>
        <v>0</v>
      </c>
      <c r="BN72" s="77">
        <f t="shared" si="37"/>
        <v>0</v>
      </c>
      <c r="BO72" s="77">
        <f t="shared" si="38"/>
        <v>0</v>
      </c>
      <c r="BP72" s="77">
        <f t="shared" si="39"/>
        <v>0</v>
      </c>
      <c r="BQ72" s="77">
        <f t="shared" si="40"/>
        <v>0</v>
      </c>
      <c r="BR72" s="77">
        <f t="shared" si="41"/>
        <v>0</v>
      </c>
      <c r="BS72" s="77">
        <f t="shared" si="42"/>
        <v>0</v>
      </c>
      <c r="BT72" s="77">
        <f t="shared" si="43"/>
        <v>0</v>
      </c>
      <c r="BU72" s="77">
        <f t="shared" si="44"/>
        <v>0</v>
      </c>
      <c r="BV72" s="77">
        <f t="shared" si="45"/>
        <v>0</v>
      </c>
      <c r="BW72" s="161"/>
      <c r="BX72" s="12" t="str">
        <f t="shared" si="46"/>
        <v/>
      </c>
      <c r="BY72" s="97">
        <f t="shared" si="47"/>
        <v>0</v>
      </c>
      <c r="BZ72" s="161">
        <f t="shared" si="48"/>
        <v>0</v>
      </c>
      <c r="CA72" s="161">
        <f t="shared" si="49"/>
        <v>0</v>
      </c>
      <c r="CB72" s="161">
        <f t="shared" si="50"/>
        <v>0</v>
      </c>
      <c r="CC72" s="161">
        <f t="shared" si="51"/>
        <v>0</v>
      </c>
      <c r="CD72" s="161">
        <f t="shared" si="52"/>
        <v>0</v>
      </c>
      <c r="CE72" s="161">
        <f t="shared" si="53"/>
        <v>0</v>
      </c>
      <c r="CF72" s="161">
        <f t="shared" si="54"/>
        <v>0</v>
      </c>
      <c r="CG72" s="9"/>
    </row>
    <row r="73" spans="1:85" ht="30">
      <c r="A73" s="168" t="s">
        <v>261</v>
      </c>
      <c r="B73" s="165" t="s">
        <v>262</v>
      </c>
      <c r="C73" s="166" t="s">
        <v>263</v>
      </c>
      <c r="D73" s="167" t="s">
        <v>137</v>
      </c>
      <c r="E73" s="78">
        <v>25.189999999999998</v>
      </c>
      <c r="F73" s="157">
        <v>26.9</v>
      </c>
      <c r="G73" s="68">
        <f t="shared" si="3"/>
        <v>677.61099999999988</v>
      </c>
      <c r="H73" s="69"/>
      <c r="I73" s="70">
        <f t="shared" si="4"/>
        <v>0</v>
      </c>
      <c r="J73" s="69"/>
      <c r="K73" s="70">
        <f t="shared" si="5"/>
        <v>0</v>
      </c>
      <c r="L73" s="69"/>
      <c r="M73" s="70">
        <f t="shared" si="6"/>
        <v>0</v>
      </c>
      <c r="N73" s="69"/>
      <c r="O73" s="70">
        <f t="shared" si="7"/>
        <v>0</v>
      </c>
      <c r="P73" s="69"/>
      <c r="Q73" s="70">
        <f t="shared" si="8"/>
        <v>0</v>
      </c>
      <c r="R73" s="71">
        <f t="shared" si="55"/>
        <v>25.189999999999998</v>
      </c>
      <c r="S73" s="70">
        <f t="shared" si="56"/>
        <v>677.61099999999988</v>
      </c>
      <c r="T73" s="72">
        <f t="shared" si="57"/>
        <v>0</v>
      </c>
      <c r="U73" s="73">
        <f t="shared" si="58"/>
        <v>0</v>
      </c>
      <c r="V73" s="73">
        <f t="shared" si="59"/>
        <v>0</v>
      </c>
      <c r="W73" s="73">
        <f t="shared" si="60"/>
        <v>0</v>
      </c>
      <c r="X73" s="73">
        <f t="shared" si="61"/>
        <v>0</v>
      </c>
      <c r="Y73" s="73">
        <f t="shared" si="62"/>
        <v>0</v>
      </c>
      <c r="Z73" s="73">
        <f t="shared" si="63"/>
        <v>0</v>
      </c>
      <c r="AA73" s="74"/>
      <c r="AB73" s="161"/>
      <c r="AC73" s="161"/>
      <c r="AD73" s="161"/>
      <c r="AE73" s="161"/>
      <c r="AF73" s="161"/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71">
        <f t="shared" si="64"/>
        <v>25.189999999999998</v>
      </c>
      <c r="AV73" s="76">
        <f t="shared" si="65"/>
        <v>0</v>
      </c>
      <c r="AW73" s="76">
        <f t="shared" si="66"/>
        <v>0</v>
      </c>
      <c r="AX73" s="76">
        <f t="shared" si="67"/>
        <v>0</v>
      </c>
      <c r="AY73" s="76">
        <f t="shared" si="68"/>
        <v>0</v>
      </c>
      <c r="AZ73" s="76">
        <f t="shared" si="69"/>
        <v>0</v>
      </c>
      <c r="BA73" s="71">
        <f t="shared" si="70"/>
        <v>25.189999999999998</v>
      </c>
      <c r="BB73" s="71">
        <f t="shared" si="25"/>
        <v>0</v>
      </c>
      <c r="BC73" s="77">
        <f t="shared" si="26"/>
        <v>0</v>
      </c>
      <c r="BD73" s="77">
        <f t="shared" si="27"/>
        <v>0</v>
      </c>
      <c r="BE73" s="77">
        <f t="shared" si="28"/>
        <v>0</v>
      </c>
      <c r="BF73" s="77">
        <f t="shared" si="29"/>
        <v>0</v>
      </c>
      <c r="BG73" s="77">
        <f t="shared" si="30"/>
        <v>0</v>
      </c>
      <c r="BH73" s="77">
        <f t="shared" si="31"/>
        <v>0</v>
      </c>
      <c r="BI73" s="77">
        <f t="shared" si="32"/>
        <v>0</v>
      </c>
      <c r="BJ73" s="77">
        <f t="shared" si="33"/>
        <v>0</v>
      </c>
      <c r="BK73" s="77">
        <f t="shared" si="34"/>
        <v>0</v>
      </c>
      <c r="BL73" s="77">
        <f t="shared" si="35"/>
        <v>0</v>
      </c>
      <c r="BM73" s="77">
        <f t="shared" si="36"/>
        <v>0</v>
      </c>
      <c r="BN73" s="77">
        <f t="shared" si="37"/>
        <v>0</v>
      </c>
      <c r="BO73" s="77">
        <f t="shared" si="38"/>
        <v>0</v>
      </c>
      <c r="BP73" s="77">
        <f t="shared" si="39"/>
        <v>0</v>
      </c>
      <c r="BQ73" s="77">
        <f t="shared" si="40"/>
        <v>0</v>
      </c>
      <c r="BR73" s="77">
        <f t="shared" si="41"/>
        <v>0</v>
      </c>
      <c r="BS73" s="77">
        <f t="shared" si="42"/>
        <v>0</v>
      </c>
      <c r="BT73" s="77">
        <f t="shared" si="43"/>
        <v>0</v>
      </c>
      <c r="BU73" s="77">
        <f t="shared" si="44"/>
        <v>0</v>
      </c>
      <c r="BV73" s="77">
        <f t="shared" si="45"/>
        <v>0</v>
      </c>
      <c r="BW73" s="161"/>
      <c r="BX73" s="12" t="str">
        <f t="shared" si="46"/>
        <v/>
      </c>
      <c r="BY73" s="97">
        <f t="shared" si="47"/>
        <v>0</v>
      </c>
      <c r="BZ73" s="161">
        <f t="shared" si="48"/>
        <v>0</v>
      </c>
      <c r="CA73" s="161">
        <f t="shared" si="49"/>
        <v>0</v>
      </c>
      <c r="CB73" s="161">
        <f t="shared" si="50"/>
        <v>0</v>
      </c>
      <c r="CC73" s="161">
        <f t="shared" si="51"/>
        <v>0</v>
      </c>
      <c r="CD73" s="161">
        <f t="shared" si="52"/>
        <v>0</v>
      </c>
      <c r="CE73" s="161">
        <f t="shared" si="53"/>
        <v>0</v>
      </c>
      <c r="CF73" s="161">
        <f t="shared" si="54"/>
        <v>0</v>
      </c>
      <c r="CG73" s="9"/>
    </row>
    <row r="74" spans="1:85">
      <c r="A74" s="168">
        <v>72194</v>
      </c>
      <c r="B74" s="165" t="s">
        <v>264</v>
      </c>
      <c r="C74" s="166" t="s">
        <v>265</v>
      </c>
      <c r="D74" s="167" t="s">
        <v>64</v>
      </c>
      <c r="E74" s="78">
        <v>5.7</v>
      </c>
      <c r="F74" s="157">
        <v>3.73</v>
      </c>
      <c r="G74" s="68">
        <f t="shared" si="3"/>
        <v>21.260999999999999</v>
      </c>
      <c r="H74" s="69"/>
      <c r="I74" s="70">
        <f t="shared" si="4"/>
        <v>0</v>
      </c>
      <c r="J74" s="69"/>
      <c r="K74" s="70">
        <f t="shared" si="5"/>
        <v>0</v>
      </c>
      <c r="L74" s="69"/>
      <c r="M74" s="70">
        <f t="shared" si="6"/>
        <v>0</v>
      </c>
      <c r="N74" s="69"/>
      <c r="O74" s="70">
        <f t="shared" si="7"/>
        <v>0</v>
      </c>
      <c r="P74" s="69"/>
      <c r="Q74" s="70">
        <f t="shared" si="8"/>
        <v>0</v>
      </c>
      <c r="R74" s="71">
        <f t="shared" si="55"/>
        <v>5.7</v>
      </c>
      <c r="S74" s="70">
        <f t="shared" si="56"/>
        <v>21.260999999999999</v>
      </c>
      <c r="T74" s="72">
        <f t="shared" si="57"/>
        <v>0</v>
      </c>
      <c r="U74" s="73">
        <f t="shared" si="58"/>
        <v>0</v>
      </c>
      <c r="V74" s="73">
        <f t="shared" si="59"/>
        <v>0</v>
      </c>
      <c r="W74" s="73">
        <f t="shared" si="60"/>
        <v>0</v>
      </c>
      <c r="X74" s="73">
        <f t="shared" si="61"/>
        <v>0</v>
      </c>
      <c r="Y74" s="73">
        <f t="shared" si="62"/>
        <v>0</v>
      </c>
      <c r="Z74" s="73">
        <f t="shared" si="63"/>
        <v>0</v>
      </c>
      <c r="AA74" s="74"/>
      <c r="AB74" s="161"/>
      <c r="AC74" s="161"/>
      <c r="AD74" s="161"/>
      <c r="AE74" s="161"/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71">
        <f t="shared" si="64"/>
        <v>5.7</v>
      </c>
      <c r="AV74" s="76">
        <f t="shared" si="65"/>
        <v>0</v>
      </c>
      <c r="AW74" s="76">
        <f t="shared" si="66"/>
        <v>0</v>
      </c>
      <c r="AX74" s="76">
        <f t="shared" si="67"/>
        <v>0</v>
      </c>
      <c r="AY74" s="76">
        <f t="shared" si="68"/>
        <v>0</v>
      </c>
      <c r="AZ74" s="76">
        <f t="shared" si="69"/>
        <v>0</v>
      </c>
      <c r="BA74" s="71">
        <f t="shared" si="70"/>
        <v>5.7</v>
      </c>
      <c r="BB74" s="71">
        <f t="shared" si="25"/>
        <v>0</v>
      </c>
      <c r="BC74" s="77">
        <f t="shared" si="26"/>
        <v>0</v>
      </c>
      <c r="BD74" s="77">
        <f t="shared" si="27"/>
        <v>0</v>
      </c>
      <c r="BE74" s="77">
        <f t="shared" si="28"/>
        <v>0</v>
      </c>
      <c r="BF74" s="77">
        <f t="shared" si="29"/>
        <v>0</v>
      </c>
      <c r="BG74" s="77">
        <f t="shared" si="30"/>
        <v>0</v>
      </c>
      <c r="BH74" s="77">
        <f t="shared" si="31"/>
        <v>0</v>
      </c>
      <c r="BI74" s="77">
        <f t="shared" si="32"/>
        <v>0</v>
      </c>
      <c r="BJ74" s="77">
        <f t="shared" si="33"/>
        <v>0</v>
      </c>
      <c r="BK74" s="77">
        <f t="shared" si="34"/>
        <v>0</v>
      </c>
      <c r="BL74" s="77">
        <f t="shared" si="35"/>
        <v>0</v>
      </c>
      <c r="BM74" s="77">
        <f t="shared" si="36"/>
        <v>0</v>
      </c>
      <c r="BN74" s="77">
        <f t="shared" si="37"/>
        <v>0</v>
      </c>
      <c r="BO74" s="77">
        <f t="shared" si="38"/>
        <v>0</v>
      </c>
      <c r="BP74" s="77">
        <f t="shared" si="39"/>
        <v>0</v>
      </c>
      <c r="BQ74" s="77">
        <f t="shared" si="40"/>
        <v>0</v>
      </c>
      <c r="BR74" s="77">
        <f t="shared" si="41"/>
        <v>0</v>
      </c>
      <c r="BS74" s="77">
        <f t="shared" si="42"/>
        <v>0</v>
      </c>
      <c r="BT74" s="77">
        <f t="shared" si="43"/>
        <v>0</v>
      </c>
      <c r="BU74" s="77">
        <f t="shared" si="44"/>
        <v>0</v>
      </c>
      <c r="BV74" s="77">
        <f t="shared" si="45"/>
        <v>0</v>
      </c>
      <c r="BW74" s="161"/>
      <c r="BX74" s="12" t="str">
        <f t="shared" si="46"/>
        <v/>
      </c>
      <c r="BY74" s="97">
        <f t="shared" si="47"/>
        <v>0</v>
      </c>
      <c r="BZ74" s="161">
        <f t="shared" si="48"/>
        <v>0</v>
      </c>
      <c r="CA74" s="161">
        <f t="shared" si="49"/>
        <v>0</v>
      </c>
      <c r="CB74" s="161">
        <f t="shared" si="50"/>
        <v>0</v>
      </c>
      <c r="CC74" s="161">
        <f t="shared" si="51"/>
        <v>0</v>
      </c>
      <c r="CD74" s="161">
        <f t="shared" si="52"/>
        <v>0</v>
      </c>
      <c r="CE74" s="161">
        <f t="shared" si="53"/>
        <v>0</v>
      </c>
      <c r="CF74" s="161">
        <f t="shared" si="54"/>
        <v>0</v>
      </c>
      <c r="CG74" s="9"/>
    </row>
    <row r="75" spans="1:85">
      <c r="A75" s="58" t="s">
        <v>117</v>
      </c>
      <c r="B75" s="59" t="s">
        <v>266</v>
      </c>
      <c r="C75" s="60" t="s">
        <v>267</v>
      </c>
      <c r="D75" s="61" t="s">
        <v>118</v>
      </c>
      <c r="E75" s="61"/>
      <c r="F75" s="61"/>
      <c r="G75" s="62">
        <f>SUM(G76:G87)</f>
        <v>1939.4707000000001</v>
      </c>
      <c r="H75" s="63"/>
      <c r="I75" s="64">
        <f t="shared" si="4"/>
        <v>0</v>
      </c>
      <c r="J75" s="63"/>
      <c r="K75" s="64">
        <f t="shared" si="5"/>
        <v>0</v>
      </c>
      <c r="L75" s="63"/>
      <c r="M75" s="64">
        <f t="shared" si="6"/>
        <v>0</v>
      </c>
      <c r="N75" s="63"/>
      <c r="O75" s="64">
        <f t="shared" si="7"/>
        <v>0</v>
      </c>
      <c r="P75" s="63"/>
      <c r="Q75" s="64">
        <f t="shared" si="8"/>
        <v>0</v>
      </c>
      <c r="R75" s="162">
        <f t="shared" si="55"/>
        <v>0</v>
      </c>
      <c r="S75" s="66">
        <f t="shared" si="56"/>
        <v>0</v>
      </c>
      <c r="T75" s="62" t="str">
        <f t="shared" si="57"/>
        <v>suprimido</v>
      </c>
      <c r="U75" s="62">
        <f t="shared" si="58"/>
        <v>0</v>
      </c>
      <c r="V75" s="62">
        <f t="shared" si="59"/>
        <v>0</v>
      </c>
      <c r="W75" s="62">
        <f t="shared" si="60"/>
        <v>0</v>
      </c>
      <c r="X75" s="62">
        <f t="shared" si="61"/>
        <v>0</v>
      </c>
      <c r="Y75" s="62">
        <f t="shared" si="62"/>
        <v>0</v>
      </c>
      <c r="Z75" s="148" t="str">
        <f t="shared" si="63"/>
        <v/>
      </c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7" t="str">
        <f t="shared" si="64"/>
        <v/>
      </c>
      <c r="AV75" s="63">
        <f t="shared" si="65"/>
        <v>0</v>
      </c>
      <c r="AW75" s="63">
        <f t="shared" si="66"/>
        <v>0</v>
      </c>
      <c r="AX75" s="63">
        <f t="shared" si="67"/>
        <v>0</v>
      </c>
      <c r="AY75" s="63">
        <f t="shared" si="68"/>
        <v>0</v>
      </c>
      <c r="AZ75" s="63">
        <f t="shared" si="69"/>
        <v>0</v>
      </c>
      <c r="BA75" s="67">
        <f t="shared" si="70"/>
        <v>0</v>
      </c>
      <c r="BB75" s="67">
        <f t="shared" si="25"/>
        <v>0</v>
      </c>
      <c r="BC75" s="62">
        <f t="shared" si="26"/>
        <v>0</v>
      </c>
      <c r="BD75" s="62">
        <f t="shared" si="27"/>
        <v>0</v>
      </c>
      <c r="BE75" s="62">
        <f t="shared" si="28"/>
        <v>0</v>
      </c>
      <c r="BF75" s="62">
        <f t="shared" si="29"/>
        <v>0</v>
      </c>
      <c r="BG75" s="62">
        <f t="shared" si="30"/>
        <v>0</v>
      </c>
      <c r="BH75" s="62">
        <f t="shared" si="31"/>
        <v>0</v>
      </c>
      <c r="BI75" s="62">
        <f t="shared" si="32"/>
        <v>0</v>
      </c>
      <c r="BJ75" s="62">
        <f t="shared" si="33"/>
        <v>0</v>
      </c>
      <c r="BK75" s="62">
        <f t="shared" si="34"/>
        <v>0</v>
      </c>
      <c r="BL75" s="62">
        <f t="shared" si="35"/>
        <v>0</v>
      </c>
      <c r="BM75" s="62">
        <f t="shared" si="36"/>
        <v>0</v>
      </c>
      <c r="BN75" s="62">
        <f t="shared" si="37"/>
        <v>0</v>
      </c>
      <c r="BO75" s="62">
        <f t="shared" si="38"/>
        <v>0</v>
      </c>
      <c r="BP75" s="62">
        <f t="shared" si="39"/>
        <v>0</v>
      </c>
      <c r="BQ75" s="62">
        <f t="shared" si="40"/>
        <v>0</v>
      </c>
      <c r="BR75" s="62">
        <f t="shared" si="41"/>
        <v>0</v>
      </c>
      <c r="BS75" s="62">
        <f t="shared" si="42"/>
        <v>0</v>
      </c>
      <c r="BT75" s="62">
        <f t="shared" si="43"/>
        <v>0</v>
      </c>
      <c r="BU75" s="62">
        <f t="shared" si="44"/>
        <v>0</v>
      </c>
      <c r="BV75" s="62">
        <f t="shared" si="45"/>
        <v>0</v>
      </c>
      <c r="BW75" s="63"/>
      <c r="BX75" t="str">
        <f t="shared" si="46"/>
        <v/>
      </c>
      <c r="BY75" s="96">
        <f t="shared" si="47"/>
        <v>0</v>
      </c>
      <c r="BZ75" s="96">
        <f t="shared" si="48"/>
        <v>0</v>
      </c>
      <c r="CA75" s="96">
        <f t="shared" si="49"/>
        <v>0</v>
      </c>
      <c r="CB75" s="96">
        <f t="shared" si="50"/>
        <v>0</v>
      </c>
      <c r="CC75" s="96">
        <f t="shared" si="51"/>
        <v>0</v>
      </c>
      <c r="CD75" s="96">
        <f t="shared" si="52"/>
        <v>0</v>
      </c>
      <c r="CE75" s="96">
        <f t="shared" si="53"/>
        <v>0</v>
      </c>
      <c r="CF75" s="96">
        <f t="shared" si="54"/>
        <v>0</v>
      </c>
      <c r="CG75" s="9"/>
    </row>
    <row r="76" spans="1:85">
      <c r="A76" s="168" t="s">
        <v>268</v>
      </c>
      <c r="B76" s="165" t="s">
        <v>269</v>
      </c>
      <c r="C76" s="166" t="s">
        <v>270</v>
      </c>
      <c r="D76" s="167" t="s">
        <v>64</v>
      </c>
      <c r="E76" s="78">
        <v>12.440000000000001</v>
      </c>
      <c r="F76" s="157">
        <v>39.18</v>
      </c>
      <c r="G76" s="68">
        <f t="shared" si="3"/>
        <v>487.39920000000006</v>
      </c>
      <c r="H76" s="69"/>
      <c r="I76" s="70">
        <f t="shared" si="4"/>
        <v>0</v>
      </c>
      <c r="J76" s="69"/>
      <c r="K76" s="70">
        <f t="shared" si="5"/>
        <v>0</v>
      </c>
      <c r="L76" s="69"/>
      <c r="M76" s="70">
        <f t="shared" si="6"/>
        <v>0</v>
      </c>
      <c r="N76" s="69"/>
      <c r="O76" s="70">
        <f t="shared" si="7"/>
        <v>0</v>
      </c>
      <c r="P76" s="69"/>
      <c r="Q76" s="70">
        <f t="shared" si="8"/>
        <v>0</v>
      </c>
      <c r="R76" s="71">
        <f t="shared" ref="R76:R82" si="71">SUM(H76+J76+L76+N76+P76)+E76</f>
        <v>12.440000000000001</v>
      </c>
      <c r="S76" s="70">
        <f t="shared" ref="S76:S82" si="72">R76*F76</f>
        <v>487.39920000000006</v>
      </c>
      <c r="T76" s="72">
        <f t="shared" ref="T76:T82" si="73">IF($G76=0,"",IF(-E76=SUM($H76+$J76+$L76+$N76+$P76),"suprimido",(SUMIF($AA$12:$AT$12,"contrato",$AA76:$AT76))/$E76))</f>
        <v>0</v>
      </c>
      <c r="U76" s="73">
        <f t="shared" ref="U76:U82" si="74">IF($I76=0,0,IF(-E76=SUM($H76+$J76+$L76+$N76+$P76),"suprimido",(SUMIF($AA$12:$AT$12,"1° aditivo",$AA76:$AT76))/$H76))</f>
        <v>0</v>
      </c>
      <c r="V76" s="73">
        <f t="shared" ref="V76:V82" si="75">IF($K76=0,0,IF(-E76=SUM($H76+$J76+$L76+$N76+$P76),"suprimido",(SUMIF($AA$12:$AT$12,"1° aditivo",$AA76:$AT76))/$J76))</f>
        <v>0</v>
      </c>
      <c r="W76" s="73">
        <f t="shared" ref="W76:W82" si="76">IF($M76=0,0,IF(-E76=SUM($H76+$J76+$L76+$N76+$P76),"suprimido",(SUMIF($AA$12:$AT$12,"1° aditivo",$AA76:$AT76))/$L76))</f>
        <v>0</v>
      </c>
      <c r="X76" s="73">
        <f t="shared" ref="X76:X82" si="77">IF($O76=0,0,IF(-E76=SUM($H76+$J76+$L76+$N76+$P76),"suprimido",(SUMIF($AA$12:$AT$12,"1° aditivo",$AA76:$AT76))/$N76))</f>
        <v>0</v>
      </c>
      <c r="Y76" s="73">
        <f t="shared" ref="Y76:Y82" si="78">IF($Q76=0,0,IF(-E76=SUM($H76+$J76+$L76+$N76+$P76),"suprimido",(SUMIF($AA$12:$AT$12,"1° aditivo",$AA76:$AT76))/$P76))</f>
        <v>0</v>
      </c>
      <c r="Z76" s="73">
        <f t="shared" ref="Z76:Z82" si="79">IF(F76=0,"",IF(-E76=SUM(H76+J76+L76+N76+P76),"suprimido",SUM($AA76:$AT76)/(SUM($H76+$J76+$L76+$N76+$P76)+$E76)))</f>
        <v>0</v>
      </c>
      <c r="AA76" s="74"/>
      <c r="AB76" s="161"/>
      <c r="AC76" s="161"/>
      <c r="AD76" s="161"/>
      <c r="AE76" s="161"/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71">
        <f t="shared" ref="AU76:AU82" si="80">IF(E76&lt;&gt;"",IF(-E76=SUM($H76+$J76+$L76+$N76+$P76),"suprimido",E76-(SUMIF($AA$12:$AT$12,"contrato",$AA76:$AT76))),"")</f>
        <v>12.440000000000001</v>
      </c>
      <c r="AV76" s="76">
        <f t="shared" ref="AV76:AV82" si="81">IF(H76&lt;&gt;"",IF(-E76=SUM($H76+$J76+$L76+$N76+$P76),"suprimido",H76-(SUMIF($AA$12:$AT$12,"1° aditivo",$AA76:$AT76))),0)</f>
        <v>0</v>
      </c>
      <c r="AW76" s="76">
        <f t="shared" ref="AW76:AW82" si="82">IF(J76&lt;&gt;"",IF(-E76=SUM($H76+$J76+$L76+$N76+$P76),"suprimido",J76-(SUMIF($AA$12:$AT$12,"2° aditivo",$AA76:$AT76))),0)</f>
        <v>0</v>
      </c>
      <c r="AX76" s="76">
        <f t="shared" ref="AX76:AX82" si="83">IF(L76&lt;&gt;"",IF(-E76=SUM($H76+$J76+$L76+$N76+$P76),"suprimido",L76-(SUMIF($AA$12:$AT$12,"3° aditivo",$AA76:$AT76))),0)</f>
        <v>0</v>
      </c>
      <c r="AY76" s="76">
        <f t="shared" ref="AY76:AY82" si="84">IF(N76&lt;&gt;"",IF(-E76=SUM($H76+$J76+$L76+$N76+$P76),"suprimido",N76-(SUMIF($AA$12:$AT$12,"4° aditivo",$AA76:$AT76))),0)</f>
        <v>0</v>
      </c>
      <c r="AZ76" s="76">
        <f t="shared" ref="AZ76:AZ82" si="85">IF(P76&lt;&gt;"",IF(-E76=SUM($H76+$J76+$L76+$N76+$P76),"suprimido",P76-(SUMIF($AA$12:$AT$12,"5° aditivo",$AA76:$AT76))),0)</f>
        <v>0</v>
      </c>
      <c r="BA76" s="71">
        <f t="shared" ref="BA76:BA82" si="86">E76+H76+J76+L76+N76+P76-BB76</f>
        <v>12.440000000000001</v>
      </c>
      <c r="BB76" s="71">
        <f t="shared" si="25"/>
        <v>0</v>
      </c>
      <c r="BC76" s="77">
        <f t="shared" si="26"/>
        <v>0</v>
      </c>
      <c r="BD76" s="77">
        <f t="shared" si="27"/>
        <v>0</v>
      </c>
      <c r="BE76" s="77">
        <f t="shared" si="28"/>
        <v>0</v>
      </c>
      <c r="BF76" s="77">
        <f t="shared" si="29"/>
        <v>0</v>
      </c>
      <c r="BG76" s="77">
        <f t="shared" si="30"/>
        <v>0</v>
      </c>
      <c r="BH76" s="77">
        <f t="shared" si="31"/>
        <v>0</v>
      </c>
      <c r="BI76" s="77">
        <f t="shared" si="32"/>
        <v>0</v>
      </c>
      <c r="BJ76" s="77">
        <f t="shared" si="33"/>
        <v>0</v>
      </c>
      <c r="BK76" s="77">
        <f t="shared" si="34"/>
        <v>0</v>
      </c>
      <c r="BL76" s="77">
        <f t="shared" si="35"/>
        <v>0</v>
      </c>
      <c r="BM76" s="77">
        <f t="shared" si="36"/>
        <v>0</v>
      </c>
      <c r="BN76" s="77">
        <f t="shared" si="37"/>
        <v>0</v>
      </c>
      <c r="BO76" s="77">
        <f t="shared" si="38"/>
        <v>0</v>
      </c>
      <c r="BP76" s="77">
        <f t="shared" si="39"/>
        <v>0</v>
      </c>
      <c r="BQ76" s="77">
        <f t="shared" si="40"/>
        <v>0</v>
      </c>
      <c r="BR76" s="77">
        <f t="shared" si="41"/>
        <v>0</v>
      </c>
      <c r="BS76" s="77">
        <f t="shared" si="42"/>
        <v>0</v>
      </c>
      <c r="BT76" s="77">
        <f t="shared" si="43"/>
        <v>0</v>
      </c>
      <c r="BU76" s="77">
        <f t="shared" si="44"/>
        <v>0</v>
      </c>
      <c r="BV76" s="77">
        <f t="shared" si="45"/>
        <v>0</v>
      </c>
      <c r="BW76" s="161"/>
      <c r="BX76" s="12" t="str">
        <f t="shared" si="46"/>
        <v/>
      </c>
      <c r="BY76" s="97">
        <f t="shared" si="47"/>
        <v>0</v>
      </c>
      <c r="BZ76" s="161">
        <f t="shared" si="48"/>
        <v>0</v>
      </c>
      <c r="CA76" s="161">
        <f t="shared" si="49"/>
        <v>0</v>
      </c>
      <c r="CB76" s="161">
        <f t="shared" si="50"/>
        <v>0</v>
      </c>
      <c r="CC76" s="161">
        <f t="shared" si="51"/>
        <v>0</v>
      </c>
      <c r="CD76" s="161">
        <f t="shared" si="52"/>
        <v>0</v>
      </c>
      <c r="CE76" s="161">
        <f t="shared" si="53"/>
        <v>0</v>
      </c>
      <c r="CF76" s="161">
        <f t="shared" si="54"/>
        <v>0</v>
      </c>
      <c r="CG76" s="9"/>
    </row>
    <row r="77" spans="1:85">
      <c r="A77" s="168" t="s">
        <v>271</v>
      </c>
      <c r="B77" s="165" t="s">
        <v>272</v>
      </c>
      <c r="C77" s="166" t="s">
        <v>273</v>
      </c>
      <c r="D77" s="167" t="s">
        <v>64</v>
      </c>
      <c r="E77" s="78">
        <v>2.83</v>
      </c>
      <c r="F77" s="157">
        <v>26.82</v>
      </c>
      <c r="G77" s="68">
        <f t="shared" si="3"/>
        <v>75.900599999999997</v>
      </c>
      <c r="H77" s="69"/>
      <c r="I77" s="70">
        <f t="shared" si="4"/>
        <v>0</v>
      </c>
      <c r="J77" s="69"/>
      <c r="K77" s="70">
        <f t="shared" si="5"/>
        <v>0</v>
      </c>
      <c r="L77" s="69"/>
      <c r="M77" s="70">
        <f t="shared" si="6"/>
        <v>0</v>
      </c>
      <c r="N77" s="69"/>
      <c r="O77" s="70">
        <f t="shared" si="7"/>
        <v>0</v>
      </c>
      <c r="P77" s="69"/>
      <c r="Q77" s="70">
        <f t="shared" si="8"/>
        <v>0</v>
      </c>
      <c r="R77" s="71">
        <f t="shared" si="71"/>
        <v>2.83</v>
      </c>
      <c r="S77" s="70">
        <f t="shared" si="72"/>
        <v>75.900599999999997</v>
      </c>
      <c r="T77" s="72">
        <f t="shared" si="73"/>
        <v>0</v>
      </c>
      <c r="U77" s="73">
        <f t="shared" si="74"/>
        <v>0</v>
      </c>
      <c r="V77" s="73">
        <f t="shared" si="75"/>
        <v>0</v>
      </c>
      <c r="W77" s="73">
        <f t="shared" si="76"/>
        <v>0</v>
      </c>
      <c r="X77" s="73">
        <f t="shared" si="77"/>
        <v>0</v>
      </c>
      <c r="Y77" s="73">
        <f t="shared" si="78"/>
        <v>0</v>
      </c>
      <c r="Z77" s="73">
        <f t="shared" si="79"/>
        <v>0</v>
      </c>
      <c r="AA77" s="74"/>
      <c r="AB77" s="161"/>
      <c r="AC77" s="161"/>
      <c r="AD77" s="161"/>
      <c r="AE77" s="161"/>
      <c r="AF77" s="161"/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71">
        <f t="shared" si="80"/>
        <v>2.83</v>
      </c>
      <c r="AV77" s="76">
        <f t="shared" si="81"/>
        <v>0</v>
      </c>
      <c r="AW77" s="76">
        <f t="shared" si="82"/>
        <v>0</v>
      </c>
      <c r="AX77" s="76">
        <f t="shared" si="83"/>
        <v>0</v>
      </c>
      <c r="AY77" s="76">
        <f t="shared" si="84"/>
        <v>0</v>
      </c>
      <c r="AZ77" s="76">
        <f t="shared" si="85"/>
        <v>0</v>
      </c>
      <c r="BA77" s="71">
        <f t="shared" si="86"/>
        <v>2.83</v>
      </c>
      <c r="BB77" s="71">
        <f t="shared" si="25"/>
        <v>0</v>
      </c>
      <c r="BC77" s="77">
        <f t="shared" si="26"/>
        <v>0</v>
      </c>
      <c r="BD77" s="77">
        <f t="shared" si="27"/>
        <v>0</v>
      </c>
      <c r="BE77" s="77">
        <f t="shared" si="28"/>
        <v>0</v>
      </c>
      <c r="BF77" s="77">
        <f t="shared" si="29"/>
        <v>0</v>
      </c>
      <c r="BG77" s="77">
        <f t="shared" si="30"/>
        <v>0</v>
      </c>
      <c r="BH77" s="77">
        <f t="shared" si="31"/>
        <v>0</v>
      </c>
      <c r="BI77" s="77">
        <f t="shared" si="32"/>
        <v>0</v>
      </c>
      <c r="BJ77" s="77">
        <f t="shared" si="33"/>
        <v>0</v>
      </c>
      <c r="BK77" s="77">
        <f t="shared" si="34"/>
        <v>0</v>
      </c>
      <c r="BL77" s="77">
        <f t="shared" si="35"/>
        <v>0</v>
      </c>
      <c r="BM77" s="77">
        <f t="shared" si="36"/>
        <v>0</v>
      </c>
      <c r="BN77" s="77">
        <f t="shared" si="37"/>
        <v>0</v>
      </c>
      <c r="BO77" s="77">
        <f t="shared" si="38"/>
        <v>0</v>
      </c>
      <c r="BP77" s="77">
        <f t="shared" si="39"/>
        <v>0</v>
      </c>
      <c r="BQ77" s="77">
        <f t="shared" si="40"/>
        <v>0</v>
      </c>
      <c r="BR77" s="77">
        <f t="shared" si="41"/>
        <v>0</v>
      </c>
      <c r="BS77" s="77">
        <f t="shared" si="42"/>
        <v>0</v>
      </c>
      <c r="BT77" s="77">
        <f t="shared" si="43"/>
        <v>0</v>
      </c>
      <c r="BU77" s="77">
        <f t="shared" si="44"/>
        <v>0</v>
      </c>
      <c r="BV77" s="77">
        <f t="shared" si="45"/>
        <v>0</v>
      </c>
      <c r="BW77" s="161"/>
      <c r="BX77" s="12" t="str">
        <f t="shared" si="46"/>
        <v/>
      </c>
      <c r="BY77" s="97">
        <f t="shared" si="47"/>
        <v>0</v>
      </c>
      <c r="BZ77" s="161">
        <f t="shared" si="48"/>
        <v>0</v>
      </c>
      <c r="CA77" s="161">
        <f t="shared" si="49"/>
        <v>0</v>
      </c>
      <c r="CB77" s="161">
        <f t="shared" si="50"/>
        <v>0</v>
      </c>
      <c r="CC77" s="161">
        <f t="shared" si="51"/>
        <v>0</v>
      </c>
      <c r="CD77" s="161">
        <f t="shared" si="52"/>
        <v>0</v>
      </c>
      <c r="CE77" s="161">
        <f t="shared" si="53"/>
        <v>0</v>
      </c>
      <c r="CF77" s="161">
        <f t="shared" si="54"/>
        <v>0</v>
      </c>
      <c r="CG77" s="9"/>
    </row>
    <row r="78" spans="1:85">
      <c r="A78" s="168" t="s">
        <v>274</v>
      </c>
      <c r="B78" s="165" t="s">
        <v>275</v>
      </c>
      <c r="C78" s="166" t="s">
        <v>276</v>
      </c>
      <c r="D78" s="167" t="s">
        <v>64</v>
      </c>
      <c r="E78" s="78">
        <v>3.1999999999999997</v>
      </c>
      <c r="F78" s="157">
        <v>19.8</v>
      </c>
      <c r="G78" s="68">
        <f t="shared" ref="G78:G140" si="87">E78*F78</f>
        <v>63.36</v>
      </c>
      <c r="H78" s="69"/>
      <c r="I78" s="70">
        <f t="shared" ref="I78:I140" si="88">H78*$F78</f>
        <v>0</v>
      </c>
      <c r="J78" s="69"/>
      <c r="K78" s="70">
        <f t="shared" ref="K78:K140" si="89">J78*$F78</f>
        <v>0</v>
      </c>
      <c r="L78" s="69"/>
      <c r="M78" s="70">
        <f t="shared" ref="M78:M140" si="90">L78*$F78</f>
        <v>0</v>
      </c>
      <c r="N78" s="69"/>
      <c r="O78" s="70">
        <f t="shared" ref="O78:O140" si="91">N78*$F78</f>
        <v>0</v>
      </c>
      <c r="P78" s="69"/>
      <c r="Q78" s="70">
        <f t="shared" ref="Q78:Q140" si="92">P78*$F78</f>
        <v>0</v>
      </c>
      <c r="R78" s="71">
        <f t="shared" si="71"/>
        <v>3.1999999999999997</v>
      </c>
      <c r="S78" s="70">
        <f t="shared" si="72"/>
        <v>63.36</v>
      </c>
      <c r="T78" s="72">
        <f t="shared" si="73"/>
        <v>0</v>
      </c>
      <c r="U78" s="73">
        <f t="shared" si="74"/>
        <v>0</v>
      </c>
      <c r="V78" s="73">
        <f t="shared" si="75"/>
        <v>0</v>
      </c>
      <c r="W78" s="73">
        <f t="shared" si="76"/>
        <v>0</v>
      </c>
      <c r="X78" s="73">
        <f t="shared" si="77"/>
        <v>0</v>
      </c>
      <c r="Y78" s="73">
        <f t="shared" si="78"/>
        <v>0</v>
      </c>
      <c r="Z78" s="73">
        <f t="shared" si="79"/>
        <v>0</v>
      </c>
      <c r="AA78" s="74"/>
      <c r="AB78" s="161"/>
      <c r="AC78" s="161"/>
      <c r="AD78" s="161"/>
      <c r="AE78" s="161"/>
      <c r="AF78" s="161"/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71">
        <f t="shared" si="80"/>
        <v>3.1999999999999997</v>
      </c>
      <c r="AV78" s="76">
        <f t="shared" si="81"/>
        <v>0</v>
      </c>
      <c r="AW78" s="76">
        <f t="shared" si="82"/>
        <v>0</v>
      </c>
      <c r="AX78" s="76">
        <f t="shared" si="83"/>
        <v>0</v>
      </c>
      <c r="AY78" s="76">
        <f t="shared" si="84"/>
        <v>0</v>
      </c>
      <c r="AZ78" s="76">
        <f t="shared" si="85"/>
        <v>0</v>
      </c>
      <c r="BA78" s="71">
        <f t="shared" si="86"/>
        <v>3.1999999999999997</v>
      </c>
      <c r="BB78" s="71">
        <f t="shared" ref="BB78:BB140" si="93">SUM(AA78:AT78)</f>
        <v>0</v>
      </c>
      <c r="BC78" s="77">
        <f t="shared" ref="BC78:BC140" si="94">IF(AA78&lt;&gt;"",AA78*$F78,0)</f>
        <v>0</v>
      </c>
      <c r="BD78" s="77">
        <f t="shared" ref="BD78:BD140" si="95">IF(AB78&lt;&gt;"",AB78*$F78,0)</f>
        <v>0</v>
      </c>
      <c r="BE78" s="77">
        <f t="shared" ref="BE78:BE140" si="96">IF(AC78&lt;&gt;"",AC78*$F78,0)</f>
        <v>0</v>
      </c>
      <c r="BF78" s="77">
        <f t="shared" ref="BF78:BF140" si="97">IF(AD78&lt;&gt;"",AD78*$F78,0)</f>
        <v>0</v>
      </c>
      <c r="BG78" s="77">
        <f t="shared" ref="BG78:BG140" si="98">IF(AE78&lt;&gt;"",AE78*$F78,0)</f>
        <v>0</v>
      </c>
      <c r="BH78" s="77">
        <f t="shared" ref="BH78:BH140" si="99">IF(AF78&lt;&gt;"",AF78*$F78,0)</f>
        <v>0</v>
      </c>
      <c r="BI78" s="77">
        <f t="shared" ref="BI78:BI140" si="100">IF(AG78&lt;&gt;"",AG78*$F78,0)</f>
        <v>0</v>
      </c>
      <c r="BJ78" s="77">
        <f t="shared" ref="BJ78:BJ140" si="101">IF(AH78&lt;&gt;"",AH78*$F78,0)</f>
        <v>0</v>
      </c>
      <c r="BK78" s="77">
        <f t="shared" ref="BK78:BK140" si="102">IF(AI78&lt;&gt;"",AI78*$F78,0)</f>
        <v>0</v>
      </c>
      <c r="BL78" s="77">
        <f t="shared" ref="BL78:BL140" si="103">IF(AJ78&lt;&gt;"",AJ78*$F78,0)</f>
        <v>0</v>
      </c>
      <c r="BM78" s="77">
        <f t="shared" ref="BM78:BM140" si="104">IF(AK78&lt;&gt;"",AK78*$F78,0)</f>
        <v>0</v>
      </c>
      <c r="BN78" s="77">
        <f t="shared" ref="BN78:BN140" si="105">IF(AL78&lt;&gt;"",AL78*$F78,0)</f>
        <v>0</v>
      </c>
      <c r="BO78" s="77">
        <f t="shared" ref="BO78:BO140" si="106">IF(AM78&lt;&gt;"",AM78*$F78,0)</f>
        <v>0</v>
      </c>
      <c r="BP78" s="77">
        <f t="shared" ref="BP78:BP140" si="107">IF(AN78&lt;&gt;"",AN78*$F78,0)</f>
        <v>0</v>
      </c>
      <c r="BQ78" s="77">
        <f t="shared" ref="BQ78:BQ140" si="108">IF(AO78&lt;&gt;"",AO78*$F78,0)</f>
        <v>0</v>
      </c>
      <c r="BR78" s="77">
        <f t="shared" ref="BR78:BR140" si="109">IF(AP78&lt;&gt;"",AP78*$F78,0)</f>
        <v>0</v>
      </c>
      <c r="BS78" s="77">
        <f t="shared" ref="BS78:BS140" si="110">IF(AQ78&lt;&gt;"",AQ78*$F78,0)</f>
        <v>0</v>
      </c>
      <c r="BT78" s="77">
        <f t="shared" ref="BT78:BT140" si="111">IF(AR78&lt;&gt;"",AR78*$F78,0)</f>
        <v>0</v>
      </c>
      <c r="BU78" s="77">
        <f t="shared" ref="BU78:BU140" si="112">IF(AS78&lt;&gt;"",AS78*$F78,0)</f>
        <v>0</v>
      </c>
      <c r="BV78" s="77">
        <f t="shared" ref="BV78:BV140" si="113">IF(AT78&lt;&gt;"",AT78*$F78,0)</f>
        <v>0</v>
      </c>
      <c r="BW78" s="161"/>
      <c r="BX78" s="12" t="str">
        <f t="shared" ref="BX78:BX140" si="114">IF(R78="",SUM(BC78:BE78)/S78,"")</f>
        <v/>
      </c>
      <c r="BY78" s="97">
        <f t="shared" ref="BY78:BY140" si="115">I78</f>
        <v>0</v>
      </c>
      <c r="BZ78" s="161">
        <f t="shared" ref="BZ78:BZ140" si="116">K78</f>
        <v>0</v>
      </c>
      <c r="CA78" s="161">
        <f t="shared" ref="CA78:CA140" si="117">M78</f>
        <v>0</v>
      </c>
      <c r="CB78" s="161">
        <f t="shared" ref="CB78:CB140" si="118">O78</f>
        <v>0</v>
      </c>
      <c r="CC78" s="161">
        <f t="shared" ref="CC78:CC140" si="119">Q78</f>
        <v>0</v>
      </c>
      <c r="CD78" s="161">
        <f t="shared" ref="CD78:CD140" si="120">SUMIF(BY78:CC78,"&gt;0")</f>
        <v>0</v>
      </c>
      <c r="CE78" s="161">
        <f t="shared" ref="CE78:CE140" si="121">SUMIF(BY78:CC78,"&lt;0")</f>
        <v>0</v>
      </c>
      <c r="CF78" s="161">
        <f t="shared" ref="CF78:CF140" si="122">CD78+CE78</f>
        <v>0</v>
      </c>
      <c r="CG78" s="9"/>
    </row>
    <row r="79" spans="1:85">
      <c r="A79" s="168" t="s">
        <v>277</v>
      </c>
      <c r="B79" s="165" t="s">
        <v>278</v>
      </c>
      <c r="C79" s="166" t="s">
        <v>279</v>
      </c>
      <c r="D79" s="167" t="s">
        <v>64</v>
      </c>
      <c r="E79" s="78">
        <v>5.48</v>
      </c>
      <c r="F79" s="157">
        <v>14.01</v>
      </c>
      <c r="G79" s="68">
        <f t="shared" si="87"/>
        <v>76.774799999999999</v>
      </c>
      <c r="H79" s="69"/>
      <c r="I79" s="70">
        <f t="shared" si="88"/>
        <v>0</v>
      </c>
      <c r="J79" s="69"/>
      <c r="K79" s="70">
        <f t="shared" si="89"/>
        <v>0</v>
      </c>
      <c r="L79" s="69"/>
      <c r="M79" s="70">
        <f t="shared" si="90"/>
        <v>0</v>
      </c>
      <c r="N79" s="69"/>
      <c r="O79" s="70">
        <f t="shared" si="91"/>
        <v>0</v>
      </c>
      <c r="P79" s="69"/>
      <c r="Q79" s="70">
        <f t="shared" si="92"/>
        <v>0</v>
      </c>
      <c r="R79" s="71">
        <f t="shared" si="71"/>
        <v>5.48</v>
      </c>
      <c r="S79" s="70">
        <f t="shared" si="72"/>
        <v>76.774799999999999</v>
      </c>
      <c r="T79" s="72">
        <f t="shared" si="73"/>
        <v>0</v>
      </c>
      <c r="U79" s="73">
        <f t="shared" si="74"/>
        <v>0</v>
      </c>
      <c r="V79" s="73">
        <f t="shared" si="75"/>
        <v>0</v>
      </c>
      <c r="W79" s="73">
        <f t="shared" si="76"/>
        <v>0</v>
      </c>
      <c r="X79" s="73">
        <f t="shared" si="77"/>
        <v>0</v>
      </c>
      <c r="Y79" s="73">
        <f t="shared" si="78"/>
        <v>0</v>
      </c>
      <c r="Z79" s="73">
        <f t="shared" si="79"/>
        <v>0</v>
      </c>
      <c r="AA79" s="74"/>
      <c r="AB79" s="161"/>
      <c r="AC79" s="161"/>
      <c r="AD79" s="161"/>
      <c r="AE79" s="161"/>
      <c r="AF79" s="161"/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71">
        <f t="shared" si="80"/>
        <v>5.48</v>
      </c>
      <c r="AV79" s="76">
        <f t="shared" si="81"/>
        <v>0</v>
      </c>
      <c r="AW79" s="76">
        <f t="shared" si="82"/>
        <v>0</v>
      </c>
      <c r="AX79" s="76">
        <f t="shared" si="83"/>
        <v>0</v>
      </c>
      <c r="AY79" s="76">
        <f t="shared" si="84"/>
        <v>0</v>
      </c>
      <c r="AZ79" s="76">
        <f t="shared" si="85"/>
        <v>0</v>
      </c>
      <c r="BA79" s="71">
        <f t="shared" si="86"/>
        <v>5.48</v>
      </c>
      <c r="BB79" s="71">
        <f t="shared" si="93"/>
        <v>0</v>
      </c>
      <c r="BC79" s="77">
        <f t="shared" si="94"/>
        <v>0</v>
      </c>
      <c r="BD79" s="77">
        <f t="shared" si="95"/>
        <v>0</v>
      </c>
      <c r="BE79" s="77">
        <f t="shared" si="96"/>
        <v>0</v>
      </c>
      <c r="BF79" s="77">
        <f t="shared" si="97"/>
        <v>0</v>
      </c>
      <c r="BG79" s="77">
        <f t="shared" si="98"/>
        <v>0</v>
      </c>
      <c r="BH79" s="77">
        <f t="shared" si="99"/>
        <v>0</v>
      </c>
      <c r="BI79" s="77">
        <f t="shared" si="100"/>
        <v>0</v>
      </c>
      <c r="BJ79" s="77">
        <f t="shared" si="101"/>
        <v>0</v>
      </c>
      <c r="BK79" s="77">
        <f t="shared" si="102"/>
        <v>0</v>
      </c>
      <c r="BL79" s="77">
        <f t="shared" si="103"/>
        <v>0</v>
      </c>
      <c r="BM79" s="77">
        <f t="shared" si="104"/>
        <v>0</v>
      </c>
      <c r="BN79" s="77">
        <f t="shared" si="105"/>
        <v>0</v>
      </c>
      <c r="BO79" s="77">
        <f t="shared" si="106"/>
        <v>0</v>
      </c>
      <c r="BP79" s="77">
        <f t="shared" si="107"/>
        <v>0</v>
      </c>
      <c r="BQ79" s="77">
        <f t="shared" si="108"/>
        <v>0</v>
      </c>
      <c r="BR79" s="77">
        <f t="shared" si="109"/>
        <v>0</v>
      </c>
      <c r="BS79" s="77">
        <f t="shared" si="110"/>
        <v>0</v>
      </c>
      <c r="BT79" s="77">
        <f t="shared" si="111"/>
        <v>0</v>
      </c>
      <c r="BU79" s="77">
        <f t="shared" si="112"/>
        <v>0</v>
      </c>
      <c r="BV79" s="77">
        <f t="shared" si="113"/>
        <v>0</v>
      </c>
      <c r="BW79" s="161"/>
      <c r="BX79" s="12" t="str">
        <f t="shared" si="114"/>
        <v/>
      </c>
      <c r="BY79" s="97">
        <f t="shared" si="115"/>
        <v>0</v>
      </c>
      <c r="BZ79" s="161">
        <f t="shared" si="116"/>
        <v>0</v>
      </c>
      <c r="CA79" s="161">
        <f t="shared" si="117"/>
        <v>0</v>
      </c>
      <c r="CB79" s="161">
        <f t="shared" si="118"/>
        <v>0</v>
      </c>
      <c r="CC79" s="161">
        <f t="shared" si="119"/>
        <v>0</v>
      </c>
      <c r="CD79" s="161">
        <f t="shared" si="120"/>
        <v>0</v>
      </c>
      <c r="CE79" s="161">
        <f t="shared" si="121"/>
        <v>0</v>
      </c>
      <c r="CF79" s="161">
        <f t="shared" si="122"/>
        <v>0</v>
      </c>
      <c r="CG79" s="9"/>
    </row>
    <row r="80" spans="1:85">
      <c r="A80" s="168" t="s">
        <v>280</v>
      </c>
      <c r="B80" s="165" t="s">
        <v>281</v>
      </c>
      <c r="C80" s="166" t="s">
        <v>282</v>
      </c>
      <c r="D80" s="167" t="s">
        <v>64</v>
      </c>
      <c r="E80" s="78">
        <v>4.49</v>
      </c>
      <c r="F80" s="157">
        <v>11.67</v>
      </c>
      <c r="G80" s="68">
        <f t="shared" si="87"/>
        <v>52.398299999999999</v>
      </c>
      <c r="H80" s="69"/>
      <c r="I80" s="70">
        <f t="shared" si="88"/>
        <v>0</v>
      </c>
      <c r="J80" s="69"/>
      <c r="K80" s="70">
        <f t="shared" si="89"/>
        <v>0</v>
      </c>
      <c r="L80" s="69"/>
      <c r="M80" s="70">
        <f t="shared" si="90"/>
        <v>0</v>
      </c>
      <c r="N80" s="69"/>
      <c r="O80" s="70">
        <f t="shared" si="91"/>
        <v>0</v>
      </c>
      <c r="P80" s="69"/>
      <c r="Q80" s="70">
        <f t="shared" si="92"/>
        <v>0</v>
      </c>
      <c r="R80" s="71">
        <f t="shared" si="71"/>
        <v>4.49</v>
      </c>
      <c r="S80" s="70">
        <f t="shared" si="72"/>
        <v>52.398299999999999</v>
      </c>
      <c r="T80" s="72">
        <f t="shared" si="73"/>
        <v>0</v>
      </c>
      <c r="U80" s="73">
        <f t="shared" si="74"/>
        <v>0</v>
      </c>
      <c r="V80" s="73">
        <f t="shared" si="75"/>
        <v>0</v>
      </c>
      <c r="W80" s="73">
        <f t="shared" si="76"/>
        <v>0</v>
      </c>
      <c r="X80" s="73">
        <f t="shared" si="77"/>
        <v>0</v>
      </c>
      <c r="Y80" s="73">
        <f t="shared" si="78"/>
        <v>0</v>
      </c>
      <c r="Z80" s="73">
        <f t="shared" si="79"/>
        <v>0</v>
      </c>
      <c r="AA80" s="74"/>
      <c r="AB80" s="161"/>
      <c r="AC80" s="161"/>
      <c r="AD80" s="161"/>
      <c r="AE80" s="161"/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71">
        <f t="shared" si="80"/>
        <v>4.49</v>
      </c>
      <c r="AV80" s="76">
        <f t="shared" si="81"/>
        <v>0</v>
      </c>
      <c r="AW80" s="76">
        <f t="shared" si="82"/>
        <v>0</v>
      </c>
      <c r="AX80" s="76">
        <f t="shared" si="83"/>
        <v>0</v>
      </c>
      <c r="AY80" s="76">
        <f t="shared" si="84"/>
        <v>0</v>
      </c>
      <c r="AZ80" s="76">
        <f t="shared" si="85"/>
        <v>0</v>
      </c>
      <c r="BA80" s="71">
        <f t="shared" si="86"/>
        <v>4.49</v>
      </c>
      <c r="BB80" s="71">
        <f t="shared" si="93"/>
        <v>0</v>
      </c>
      <c r="BC80" s="77">
        <f t="shared" si="94"/>
        <v>0</v>
      </c>
      <c r="BD80" s="77">
        <f t="shared" si="95"/>
        <v>0</v>
      </c>
      <c r="BE80" s="77">
        <f t="shared" si="96"/>
        <v>0</v>
      </c>
      <c r="BF80" s="77">
        <f t="shared" si="97"/>
        <v>0</v>
      </c>
      <c r="BG80" s="77">
        <f t="shared" si="98"/>
        <v>0</v>
      </c>
      <c r="BH80" s="77">
        <f t="shared" si="99"/>
        <v>0</v>
      </c>
      <c r="BI80" s="77">
        <f t="shared" si="100"/>
        <v>0</v>
      </c>
      <c r="BJ80" s="77">
        <f t="shared" si="101"/>
        <v>0</v>
      </c>
      <c r="BK80" s="77">
        <f t="shared" si="102"/>
        <v>0</v>
      </c>
      <c r="BL80" s="77">
        <f t="shared" si="103"/>
        <v>0</v>
      </c>
      <c r="BM80" s="77">
        <f t="shared" si="104"/>
        <v>0</v>
      </c>
      <c r="BN80" s="77">
        <f t="shared" si="105"/>
        <v>0</v>
      </c>
      <c r="BO80" s="77">
        <f t="shared" si="106"/>
        <v>0</v>
      </c>
      <c r="BP80" s="77">
        <f t="shared" si="107"/>
        <v>0</v>
      </c>
      <c r="BQ80" s="77">
        <f t="shared" si="108"/>
        <v>0</v>
      </c>
      <c r="BR80" s="77">
        <f t="shared" si="109"/>
        <v>0</v>
      </c>
      <c r="BS80" s="77">
        <f t="shared" si="110"/>
        <v>0</v>
      </c>
      <c r="BT80" s="77">
        <f t="shared" si="111"/>
        <v>0</v>
      </c>
      <c r="BU80" s="77">
        <f t="shared" si="112"/>
        <v>0</v>
      </c>
      <c r="BV80" s="77">
        <f t="shared" si="113"/>
        <v>0</v>
      </c>
      <c r="BW80" s="161"/>
      <c r="BX80" s="12" t="str">
        <f t="shared" si="114"/>
        <v/>
      </c>
      <c r="BY80" s="97">
        <f t="shared" si="115"/>
        <v>0</v>
      </c>
      <c r="BZ80" s="161">
        <f t="shared" si="116"/>
        <v>0</v>
      </c>
      <c r="CA80" s="161">
        <f t="shared" si="117"/>
        <v>0</v>
      </c>
      <c r="CB80" s="161">
        <f t="shared" si="118"/>
        <v>0</v>
      </c>
      <c r="CC80" s="161">
        <f t="shared" si="119"/>
        <v>0</v>
      </c>
      <c r="CD80" s="161">
        <f t="shared" si="120"/>
        <v>0</v>
      </c>
      <c r="CE80" s="161">
        <f t="shared" si="121"/>
        <v>0</v>
      </c>
      <c r="CF80" s="161">
        <f t="shared" si="122"/>
        <v>0</v>
      </c>
      <c r="CG80" s="9"/>
    </row>
    <row r="81" spans="1:85">
      <c r="A81" s="168" t="s">
        <v>283</v>
      </c>
      <c r="B81" s="165" t="s">
        <v>284</v>
      </c>
      <c r="C81" s="166" t="s">
        <v>285</v>
      </c>
      <c r="D81" s="167" t="s">
        <v>64</v>
      </c>
      <c r="E81" s="78">
        <v>6.57</v>
      </c>
      <c r="F81" s="157">
        <v>20.04</v>
      </c>
      <c r="G81" s="68">
        <f t="shared" si="87"/>
        <v>131.6628</v>
      </c>
      <c r="H81" s="69"/>
      <c r="I81" s="70">
        <f t="shared" si="88"/>
        <v>0</v>
      </c>
      <c r="J81" s="69"/>
      <c r="K81" s="70">
        <f t="shared" si="89"/>
        <v>0</v>
      </c>
      <c r="L81" s="69"/>
      <c r="M81" s="70">
        <f t="shared" si="90"/>
        <v>0</v>
      </c>
      <c r="N81" s="69"/>
      <c r="O81" s="70">
        <f t="shared" si="91"/>
        <v>0</v>
      </c>
      <c r="P81" s="69"/>
      <c r="Q81" s="70">
        <f t="shared" si="92"/>
        <v>0</v>
      </c>
      <c r="R81" s="71">
        <f t="shared" si="71"/>
        <v>6.57</v>
      </c>
      <c r="S81" s="70">
        <f t="shared" si="72"/>
        <v>131.6628</v>
      </c>
      <c r="T81" s="72">
        <f t="shared" si="73"/>
        <v>0</v>
      </c>
      <c r="U81" s="73">
        <f t="shared" si="74"/>
        <v>0</v>
      </c>
      <c r="V81" s="73">
        <f t="shared" si="75"/>
        <v>0</v>
      </c>
      <c r="W81" s="73">
        <f t="shared" si="76"/>
        <v>0</v>
      </c>
      <c r="X81" s="73">
        <f t="shared" si="77"/>
        <v>0</v>
      </c>
      <c r="Y81" s="73">
        <f t="shared" si="78"/>
        <v>0</v>
      </c>
      <c r="Z81" s="73">
        <f t="shared" si="79"/>
        <v>0</v>
      </c>
      <c r="AA81" s="74"/>
      <c r="AB81" s="161"/>
      <c r="AC81" s="161"/>
      <c r="AD81" s="161"/>
      <c r="AE81" s="161"/>
      <c r="AF81" s="161"/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71">
        <f t="shared" si="80"/>
        <v>6.57</v>
      </c>
      <c r="AV81" s="76">
        <f t="shared" si="81"/>
        <v>0</v>
      </c>
      <c r="AW81" s="76">
        <f t="shared" si="82"/>
        <v>0</v>
      </c>
      <c r="AX81" s="76">
        <f t="shared" si="83"/>
        <v>0</v>
      </c>
      <c r="AY81" s="76">
        <f t="shared" si="84"/>
        <v>0</v>
      </c>
      <c r="AZ81" s="76">
        <f t="shared" si="85"/>
        <v>0</v>
      </c>
      <c r="BA81" s="71">
        <f t="shared" si="86"/>
        <v>6.57</v>
      </c>
      <c r="BB81" s="71">
        <f t="shared" si="93"/>
        <v>0</v>
      </c>
      <c r="BC81" s="77">
        <f t="shared" si="94"/>
        <v>0</v>
      </c>
      <c r="BD81" s="77">
        <f t="shared" si="95"/>
        <v>0</v>
      </c>
      <c r="BE81" s="77">
        <f t="shared" si="96"/>
        <v>0</v>
      </c>
      <c r="BF81" s="77">
        <f t="shared" si="97"/>
        <v>0</v>
      </c>
      <c r="BG81" s="77">
        <f t="shared" si="98"/>
        <v>0</v>
      </c>
      <c r="BH81" s="77">
        <f t="shared" si="99"/>
        <v>0</v>
      </c>
      <c r="BI81" s="77">
        <f t="shared" si="100"/>
        <v>0</v>
      </c>
      <c r="BJ81" s="77">
        <f t="shared" si="101"/>
        <v>0</v>
      </c>
      <c r="BK81" s="77">
        <f t="shared" si="102"/>
        <v>0</v>
      </c>
      <c r="BL81" s="77">
        <f t="shared" si="103"/>
        <v>0</v>
      </c>
      <c r="BM81" s="77">
        <f t="shared" si="104"/>
        <v>0</v>
      </c>
      <c r="BN81" s="77">
        <f t="shared" si="105"/>
        <v>0</v>
      </c>
      <c r="BO81" s="77">
        <f t="shared" si="106"/>
        <v>0</v>
      </c>
      <c r="BP81" s="77">
        <f t="shared" si="107"/>
        <v>0</v>
      </c>
      <c r="BQ81" s="77">
        <f t="shared" si="108"/>
        <v>0</v>
      </c>
      <c r="BR81" s="77">
        <f t="shared" si="109"/>
        <v>0</v>
      </c>
      <c r="BS81" s="77">
        <f t="shared" si="110"/>
        <v>0</v>
      </c>
      <c r="BT81" s="77">
        <f t="shared" si="111"/>
        <v>0</v>
      </c>
      <c r="BU81" s="77">
        <f t="shared" si="112"/>
        <v>0</v>
      </c>
      <c r="BV81" s="77">
        <f t="shared" si="113"/>
        <v>0</v>
      </c>
      <c r="BW81" s="161"/>
      <c r="BX81" s="12" t="str">
        <f t="shared" si="114"/>
        <v/>
      </c>
      <c r="BY81" s="97">
        <f t="shared" si="115"/>
        <v>0</v>
      </c>
      <c r="BZ81" s="161">
        <f t="shared" si="116"/>
        <v>0</v>
      </c>
      <c r="CA81" s="161">
        <f t="shared" si="117"/>
        <v>0</v>
      </c>
      <c r="CB81" s="161">
        <f t="shared" si="118"/>
        <v>0</v>
      </c>
      <c r="CC81" s="161">
        <f t="shared" si="119"/>
        <v>0</v>
      </c>
      <c r="CD81" s="161">
        <f t="shared" si="120"/>
        <v>0</v>
      </c>
      <c r="CE81" s="161">
        <f t="shared" si="121"/>
        <v>0</v>
      </c>
      <c r="CF81" s="161">
        <f t="shared" si="122"/>
        <v>0</v>
      </c>
      <c r="CG81" s="9"/>
    </row>
    <row r="82" spans="1:85" ht="30">
      <c r="A82" s="168">
        <v>72135</v>
      </c>
      <c r="B82" s="165" t="s">
        <v>284</v>
      </c>
      <c r="C82" s="166" t="s">
        <v>286</v>
      </c>
      <c r="D82" s="167" t="s">
        <v>64</v>
      </c>
      <c r="E82" s="78">
        <v>16.54</v>
      </c>
      <c r="F82" s="157">
        <v>3.75</v>
      </c>
      <c r="G82" s="68">
        <f t="shared" si="87"/>
        <v>62.024999999999999</v>
      </c>
      <c r="H82" s="69"/>
      <c r="I82" s="70">
        <f t="shared" si="88"/>
        <v>0</v>
      </c>
      <c r="J82" s="69"/>
      <c r="K82" s="70">
        <f t="shared" si="89"/>
        <v>0</v>
      </c>
      <c r="L82" s="69"/>
      <c r="M82" s="70">
        <f t="shared" si="90"/>
        <v>0</v>
      </c>
      <c r="N82" s="69"/>
      <c r="O82" s="70">
        <f t="shared" si="91"/>
        <v>0</v>
      </c>
      <c r="P82" s="69"/>
      <c r="Q82" s="70">
        <f t="shared" si="92"/>
        <v>0</v>
      </c>
      <c r="R82" s="71">
        <f t="shared" si="71"/>
        <v>16.54</v>
      </c>
      <c r="S82" s="70">
        <f t="shared" si="72"/>
        <v>62.024999999999999</v>
      </c>
      <c r="T82" s="72">
        <f t="shared" si="73"/>
        <v>0</v>
      </c>
      <c r="U82" s="73">
        <f t="shared" si="74"/>
        <v>0</v>
      </c>
      <c r="V82" s="73">
        <f t="shared" si="75"/>
        <v>0</v>
      </c>
      <c r="W82" s="73">
        <f t="shared" si="76"/>
        <v>0</v>
      </c>
      <c r="X82" s="73">
        <f t="shared" si="77"/>
        <v>0</v>
      </c>
      <c r="Y82" s="73">
        <f t="shared" si="78"/>
        <v>0</v>
      </c>
      <c r="Z82" s="73">
        <f t="shared" si="79"/>
        <v>0</v>
      </c>
      <c r="AA82" s="74"/>
      <c r="AB82" s="161"/>
      <c r="AC82" s="161"/>
      <c r="AD82" s="161"/>
      <c r="AE82" s="161"/>
      <c r="AF82" s="161"/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71">
        <f t="shared" si="80"/>
        <v>16.54</v>
      </c>
      <c r="AV82" s="76">
        <f t="shared" si="81"/>
        <v>0</v>
      </c>
      <c r="AW82" s="76">
        <f t="shared" si="82"/>
        <v>0</v>
      </c>
      <c r="AX82" s="76">
        <f t="shared" si="83"/>
        <v>0</v>
      </c>
      <c r="AY82" s="76">
        <f t="shared" si="84"/>
        <v>0</v>
      </c>
      <c r="AZ82" s="76">
        <f t="shared" si="85"/>
        <v>0</v>
      </c>
      <c r="BA82" s="71">
        <f t="shared" si="86"/>
        <v>16.54</v>
      </c>
      <c r="BB82" s="71">
        <f t="shared" si="93"/>
        <v>0</v>
      </c>
      <c r="BC82" s="77">
        <f t="shared" si="94"/>
        <v>0</v>
      </c>
      <c r="BD82" s="77">
        <f t="shared" si="95"/>
        <v>0</v>
      </c>
      <c r="BE82" s="77">
        <f t="shared" si="96"/>
        <v>0</v>
      </c>
      <c r="BF82" s="77">
        <f t="shared" si="97"/>
        <v>0</v>
      </c>
      <c r="BG82" s="77">
        <f t="shared" si="98"/>
        <v>0</v>
      </c>
      <c r="BH82" s="77">
        <f t="shared" si="99"/>
        <v>0</v>
      </c>
      <c r="BI82" s="77">
        <f t="shared" si="100"/>
        <v>0</v>
      </c>
      <c r="BJ82" s="77">
        <f t="shared" si="101"/>
        <v>0</v>
      </c>
      <c r="BK82" s="77">
        <f t="shared" si="102"/>
        <v>0</v>
      </c>
      <c r="BL82" s="77">
        <f t="shared" si="103"/>
        <v>0</v>
      </c>
      <c r="BM82" s="77">
        <f t="shared" si="104"/>
        <v>0</v>
      </c>
      <c r="BN82" s="77">
        <f t="shared" si="105"/>
        <v>0</v>
      </c>
      <c r="BO82" s="77">
        <f t="shared" si="106"/>
        <v>0</v>
      </c>
      <c r="BP82" s="77">
        <f t="shared" si="107"/>
        <v>0</v>
      </c>
      <c r="BQ82" s="77">
        <f t="shared" si="108"/>
        <v>0</v>
      </c>
      <c r="BR82" s="77">
        <f t="shared" si="109"/>
        <v>0</v>
      </c>
      <c r="BS82" s="77">
        <f t="shared" si="110"/>
        <v>0</v>
      </c>
      <c r="BT82" s="77">
        <f t="shared" si="111"/>
        <v>0</v>
      </c>
      <c r="BU82" s="77">
        <f t="shared" si="112"/>
        <v>0</v>
      </c>
      <c r="BV82" s="77">
        <f t="shared" si="113"/>
        <v>0</v>
      </c>
      <c r="BW82" s="161"/>
      <c r="BX82" s="12" t="str">
        <f t="shared" si="114"/>
        <v/>
      </c>
      <c r="BY82" s="97">
        <f t="shared" si="115"/>
        <v>0</v>
      </c>
      <c r="BZ82" s="161">
        <f t="shared" si="116"/>
        <v>0</v>
      </c>
      <c r="CA82" s="161">
        <f t="shared" si="117"/>
        <v>0</v>
      </c>
      <c r="CB82" s="161">
        <f t="shared" si="118"/>
        <v>0</v>
      </c>
      <c r="CC82" s="161">
        <f t="shared" si="119"/>
        <v>0</v>
      </c>
      <c r="CD82" s="161">
        <f t="shared" si="120"/>
        <v>0</v>
      </c>
      <c r="CE82" s="161">
        <f t="shared" si="121"/>
        <v>0</v>
      </c>
      <c r="CF82" s="161">
        <f t="shared" si="122"/>
        <v>0</v>
      </c>
      <c r="CG82" s="9"/>
    </row>
    <row r="83" spans="1:85">
      <c r="A83" s="168">
        <v>72289</v>
      </c>
      <c r="B83" s="165" t="s">
        <v>287</v>
      </c>
      <c r="C83" s="166" t="s">
        <v>288</v>
      </c>
      <c r="D83" s="167" t="s">
        <v>150</v>
      </c>
      <c r="E83" s="78">
        <v>2</v>
      </c>
      <c r="F83" s="157">
        <v>280.77</v>
      </c>
      <c r="G83" s="68">
        <f t="shared" si="87"/>
        <v>561.54</v>
      </c>
      <c r="H83" s="69"/>
      <c r="I83" s="70">
        <f t="shared" si="88"/>
        <v>0</v>
      </c>
      <c r="J83" s="69"/>
      <c r="K83" s="70">
        <f t="shared" si="89"/>
        <v>0</v>
      </c>
      <c r="L83" s="69"/>
      <c r="M83" s="70">
        <f t="shared" si="90"/>
        <v>0</v>
      </c>
      <c r="N83" s="69"/>
      <c r="O83" s="70">
        <f t="shared" si="91"/>
        <v>0</v>
      </c>
      <c r="P83" s="69"/>
      <c r="Q83" s="70">
        <f t="shared" si="92"/>
        <v>0</v>
      </c>
      <c r="R83" s="71">
        <f t="shared" ref="R83:R114" si="123">SUM(H83+J83+L83+N83+P83)+E83</f>
        <v>2</v>
      </c>
      <c r="S83" s="70">
        <f t="shared" ref="S83:S114" si="124">R83*F83</f>
        <v>561.54</v>
      </c>
      <c r="T83" s="72">
        <f t="shared" ref="T83:T114" si="125">IF($G83=0,"",IF(-E83=SUM($H83+$J83+$L83+$N83+$P83),"suprimido",(SUMIF($AA$12:$AT$12,"contrato",$AA83:$AT83))/$E83))</f>
        <v>0</v>
      </c>
      <c r="U83" s="73">
        <f t="shared" ref="U83:U114" si="126">IF($I83=0,0,IF(-E83=SUM($H83+$J83+$L83+$N83+$P83),"suprimido",(SUMIF($AA$12:$AT$12,"1° aditivo",$AA83:$AT83))/$H83))</f>
        <v>0</v>
      </c>
      <c r="V83" s="73">
        <f t="shared" ref="V83:V114" si="127">IF($K83=0,0,IF(-E83=SUM($H83+$J83+$L83+$N83+$P83),"suprimido",(SUMIF($AA$12:$AT$12,"1° aditivo",$AA83:$AT83))/$J83))</f>
        <v>0</v>
      </c>
      <c r="W83" s="73">
        <f t="shared" ref="W83:W114" si="128">IF($M83=0,0,IF(-E83=SUM($H83+$J83+$L83+$N83+$P83),"suprimido",(SUMIF($AA$12:$AT$12,"1° aditivo",$AA83:$AT83))/$L83))</f>
        <v>0</v>
      </c>
      <c r="X83" s="73">
        <f t="shared" ref="X83:X114" si="129">IF($O83=0,0,IF(-E83=SUM($H83+$J83+$L83+$N83+$P83),"suprimido",(SUMIF($AA$12:$AT$12,"1° aditivo",$AA83:$AT83))/$N83))</f>
        <v>0</v>
      </c>
      <c r="Y83" s="73">
        <f t="shared" ref="Y83:Y114" si="130">IF($Q83=0,0,IF(-E83=SUM($H83+$J83+$L83+$N83+$P83),"suprimido",(SUMIF($AA$12:$AT$12,"1° aditivo",$AA83:$AT83))/$P83))</f>
        <v>0</v>
      </c>
      <c r="Z83" s="73">
        <f t="shared" ref="Z83:Z114" si="131">IF(F83=0,"",IF(-E83=SUM(H83+J83+L83+N83+P83),"suprimido",SUM($AA83:$AT83)/(SUM($H83+$J83+$L83+$N83+$P83)+$E83)))</f>
        <v>0</v>
      </c>
      <c r="AA83" s="74"/>
      <c r="AB83" s="161"/>
      <c r="AC83" s="161"/>
      <c r="AD83" s="161"/>
      <c r="AE83" s="161"/>
      <c r="AF83" s="161"/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71">
        <f t="shared" ref="AU83:AU114" si="132">IF(E83&lt;&gt;"",IF(-E83=SUM($H83+$J83+$L83+$N83+$P83),"suprimido",E83-(SUMIF($AA$12:$AT$12,"contrato",$AA83:$AT83))),"")</f>
        <v>2</v>
      </c>
      <c r="AV83" s="76">
        <f t="shared" ref="AV83:AV114" si="133">IF(H83&lt;&gt;"",IF(-E83=SUM($H83+$J83+$L83+$N83+$P83),"suprimido",H83-(SUMIF($AA$12:$AT$12,"1° aditivo",$AA83:$AT83))),0)</f>
        <v>0</v>
      </c>
      <c r="AW83" s="76">
        <f t="shared" ref="AW83:AW114" si="134">IF(J83&lt;&gt;"",IF(-E83=SUM($H83+$J83+$L83+$N83+$P83),"suprimido",J83-(SUMIF($AA$12:$AT$12,"2° aditivo",$AA83:$AT83))),0)</f>
        <v>0</v>
      </c>
      <c r="AX83" s="76">
        <f t="shared" ref="AX83:AX114" si="135">IF(L83&lt;&gt;"",IF(-E83=SUM($H83+$J83+$L83+$N83+$P83),"suprimido",L83-(SUMIF($AA$12:$AT$12,"3° aditivo",$AA83:$AT83))),0)</f>
        <v>0</v>
      </c>
      <c r="AY83" s="76">
        <f t="shared" ref="AY83:AY114" si="136">IF(N83&lt;&gt;"",IF(-E83=SUM($H83+$J83+$L83+$N83+$P83),"suprimido",N83-(SUMIF($AA$12:$AT$12,"4° aditivo",$AA83:$AT83))),0)</f>
        <v>0</v>
      </c>
      <c r="AZ83" s="76">
        <f t="shared" ref="AZ83:AZ114" si="137">IF(P83&lt;&gt;"",IF(-E83=SUM($H83+$J83+$L83+$N83+$P83),"suprimido",P83-(SUMIF($AA$12:$AT$12,"5° aditivo",$AA83:$AT83))),0)</f>
        <v>0</v>
      </c>
      <c r="BA83" s="71">
        <f t="shared" ref="BA83:BA114" si="138">E83+H83+J83+L83+N83+P83-BB83</f>
        <v>2</v>
      </c>
      <c r="BB83" s="71">
        <f t="shared" si="93"/>
        <v>0</v>
      </c>
      <c r="BC83" s="77">
        <f t="shared" si="94"/>
        <v>0</v>
      </c>
      <c r="BD83" s="77">
        <f t="shared" si="95"/>
        <v>0</v>
      </c>
      <c r="BE83" s="77">
        <f t="shared" si="96"/>
        <v>0</v>
      </c>
      <c r="BF83" s="77">
        <f t="shared" si="97"/>
        <v>0</v>
      </c>
      <c r="BG83" s="77">
        <f t="shared" si="98"/>
        <v>0</v>
      </c>
      <c r="BH83" s="77">
        <f t="shared" si="99"/>
        <v>0</v>
      </c>
      <c r="BI83" s="77">
        <f t="shared" si="100"/>
        <v>0</v>
      </c>
      <c r="BJ83" s="77">
        <f t="shared" si="101"/>
        <v>0</v>
      </c>
      <c r="BK83" s="77">
        <f t="shared" si="102"/>
        <v>0</v>
      </c>
      <c r="BL83" s="77">
        <f t="shared" si="103"/>
        <v>0</v>
      </c>
      <c r="BM83" s="77">
        <f t="shared" si="104"/>
        <v>0</v>
      </c>
      <c r="BN83" s="77">
        <f t="shared" si="105"/>
        <v>0</v>
      </c>
      <c r="BO83" s="77">
        <f t="shared" si="106"/>
        <v>0</v>
      </c>
      <c r="BP83" s="77">
        <f t="shared" si="107"/>
        <v>0</v>
      </c>
      <c r="BQ83" s="77">
        <f t="shared" si="108"/>
        <v>0</v>
      </c>
      <c r="BR83" s="77">
        <f t="shared" si="109"/>
        <v>0</v>
      </c>
      <c r="BS83" s="77">
        <f t="shared" si="110"/>
        <v>0</v>
      </c>
      <c r="BT83" s="77">
        <f t="shared" si="111"/>
        <v>0</v>
      </c>
      <c r="BU83" s="77">
        <f t="shared" si="112"/>
        <v>0</v>
      </c>
      <c r="BV83" s="77">
        <f t="shared" si="113"/>
        <v>0</v>
      </c>
      <c r="BW83" s="161"/>
      <c r="BX83" s="12" t="str">
        <f t="shared" si="114"/>
        <v/>
      </c>
      <c r="BY83" s="97">
        <f t="shared" si="115"/>
        <v>0</v>
      </c>
      <c r="BZ83" s="161">
        <f t="shared" si="116"/>
        <v>0</v>
      </c>
      <c r="CA83" s="161">
        <f t="shared" si="117"/>
        <v>0</v>
      </c>
      <c r="CB83" s="161">
        <f t="shared" si="118"/>
        <v>0</v>
      </c>
      <c r="CC83" s="161">
        <f t="shared" si="119"/>
        <v>0</v>
      </c>
      <c r="CD83" s="161">
        <f t="shared" si="120"/>
        <v>0</v>
      </c>
      <c r="CE83" s="161">
        <f t="shared" si="121"/>
        <v>0</v>
      </c>
      <c r="CF83" s="161">
        <f t="shared" si="122"/>
        <v>0</v>
      </c>
      <c r="CG83" s="9"/>
    </row>
    <row r="84" spans="1:85" ht="30">
      <c r="A84" s="168" t="s">
        <v>289</v>
      </c>
      <c r="B84" s="165" t="s">
        <v>290</v>
      </c>
      <c r="C84" s="166" t="s">
        <v>291</v>
      </c>
      <c r="D84" s="167" t="s">
        <v>150</v>
      </c>
      <c r="E84" s="78">
        <v>1</v>
      </c>
      <c r="F84" s="157">
        <v>98.39</v>
      </c>
      <c r="G84" s="68">
        <f t="shared" si="87"/>
        <v>98.39</v>
      </c>
      <c r="H84" s="69"/>
      <c r="I84" s="70">
        <f t="shared" si="88"/>
        <v>0</v>
      </c>
      <c r="J84" s="69"/>
      <c r="K84" s="70">
        <f t="shared" si="89"/>
        <v>0</v>
      </c>
      <c r="L84" s="69"/>
      <c r="M84" s="70">
        <f t="shared" si="90"/>
        <v>0</v>
      </c>
      <c r="N84" s="69"/>
      <c r="O84" s="70">
        <f t="shared" si="91"/>
        <v>0</v>
      </c>
      <c r="P84" s="69"/>
      <c r="Q84" s="70">
        <f t="shared" si="92"/>
        <v>0</v>
      </c>
      <c r="R84" s="71">
        <f t="shared" si="123"/>
        <v>1</v>
      </c>
      <c r="S84" s="70">
        <f t="shared" si="124"/>
        <v>98.39</v>
      </c>
      <c r="T84" s="72">
        <f t="shared" si="125"/>
        <v>0</v>
      </c>
      <c r="U84" s="73">
        <f t="shared" si="126"/>
        <v>0</v>
      </c>
      <c r="V84" s="73">
        <f t="shared" si="127"/>
        <v>0</v>
      </c>
      <c r="W84" s="73">
        <f t="shared" si="128"/>
        <v>0</v>
      </c>
      <c r="X84" s="73">
        <f t="shared" si="129"/>
        <v>0</v>
      </c>
      <c r="Y84" s="73">
        <f t="shared" si="130"/>
        <v>0</v>
      </c>
      <c r="Z84" s="73">
        <f t="shared" si="131"/>
        <v>0</v>
      </c>
      <c r="AA84" s="74"/>
      <c r="AB84" s="161"/>
      <c r="AC84" s="161"/>
      <c r="AD84" s="161"/>
      <c r="AE84" s="161"/>
      <c r="AF84" s="161"/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71">
        <f t="shared" si="132"/>
        <v>1</v>
      </c>
      <c r="AV84" s="76">
        <f t="shared" si="133"/>
        <v>0</v>
      </c>
      <c r="AW84" s="76">
        <f t="shared" si="134"/>
        <v>0</v>
      </c>
      <c r="AX84" s="76">
        <f t="shared" si="135"/>
        <v>0</v>
      </c>
      <c r="AY84" s="76">
        <f t="shared" si="136"/>
        <v>0</v>
      </c>
      <c r="AZ84" s="76">
        <f t="shared" si="137"/>
        <v>0</v>
      </c>
      <c r="BA84" s="71">
        <f t="shared" si="138"/>
        <v>1</v>
      </c>
      <c r="BB84" s="71">
        <f t="shared" si="93"/>
        <v>0</v>
      </c>
      <c r="BC84" s="77">
        <f t="shared" si="94"/>
        <v>0</v>
      </c>
      <c r="BD84" s="77">
        <f t="shared" si="95"/>
        <v>0</v>
      </c>
      <c r="BE84" s="77">
        <f t="shared" si="96"/>
        <v>0</v>
      </c>
      <c r="BF84" s="77">
        <f t="shared" si="97"/>
        <v>0</v>
      </c>
      <c r="BG84" s="77">
        <f t="shared" si="98"/>
        <v>0</v>
      </c>
      <c r="BH84" s="77">
        <f t="shared" si="99"/>
        <v>0</v>
      </c>
      <c r="BI84" s="77">
        <f t="shared" si="100"/>
        <v>0</v>
      </c>
      <c r="BJ84" s="77">
        <f t="shared" si="101"/>
        <v>0</v>
      </c>
      <c r="BK84" s="77">
        <f t="shared" si="102"/>
        <v>0</v>
      </c>
      <c r="BL84" s="77">
        <f t="shared" si="103"/>
        <v>0</v>
      </c>
      <c r="BM84" s="77">
        <f t="shared" si="104"/>
        <v>0</v>
      </c>
      <c r="BN84" s="77">
        <f t="shared" si="105"/>
        <v>0</v>
      </c>
      <c r="BO84" s="77">
        <f t="shared" si="106"/>
        <v>0</v>
      </c>
      <c r="BP84" s="77">
        <f t="shared" si="107"/>
        <v>0</v>
      </c>
      <c r="BQ84" s="77">
        <f t="shared" si="108"/>
        <v>0</v>
      </c>
      <c r="BR84" s="77">
        <f t="shared" si="109"/>
        <v>0</v>
      </c>
      <c r="BS84" s="77">
        <f t="shared" si="110"/>
        <v>0</v>
      </c>
      <c r="BT84" s="77">
        <f t="shared" si="111"/>
        <v>0</v>
      </c>
      <c r="BU84" s="77">
        <f t="shared" si="112"/>
        <v>0</v>
      </c>
      <c r="BV84" s="77">
        <f t="shared" si="113"/>
        <v>0</v>
      </c>
      <c r="BW84" s="161"/>
      <c r="BX84" s="12" t="str">
        <f t="shared" si="114"/>
        <v/>
      </c>
      <c r="BY84" s="97">
        <f t="shared" si="115"/>
        <v>0</v>
      </c>
      <c r="BZ84" s="161">
        <f t="shared" si="116"/>
        <v>0</v>
      </c>
      <c r="CA84" s="161">
        <f t="shared" si="117"/>
        <v>0</v>
      </c>
      <c r="CB84" s="161">
        <f t="shared" si="118"/>
        <v>0</v>
      </c>
      <c r="CC84" s="161">
        <f t="shared" si="119"/>
        <v>0</v>
      </c>
      <c r="CD84" s="161">
        <f t="shared" si="120"/>
        <v>0</v>
      </c>
      <c r="CE84" s="161">
        <f t="shared" si="121"/>
        <v>0</v>
      </c>
      <c r="CF84" s="161">
        <f t="shared" si="122"/>
        <v>0</v>
      </c>
      <c r="CG84" s="9"/>
    </row>
    <row r="85" spans="1:85">
      <c r="A85" s="168">
        <v>72292</v>
      </c>
      <c r="B85" s="165" t="s">
        <v>292</v>
      </c>
      <c r="C85" s="166" t="s">
        <v>293</v>
      </c>
      <c r="D85" s="167" t="s">
        <v>150</v>
      </c>
      <c r="E85" s="78">
        <v>2</v>
      </c>
      <c r="F85" s="157">
        <v>34.840000000000003</v>
      </c>
      <c r="G85" s="68">
        <f t="shared" si="87"/>
        <v>69.680000000000007</v>
      </c>
      <c r="H85" s="69"/>
      <c r="I85" s="70">
        <f t="shared" si="88"/>
        <v>0</v>
      </c>
      <c r="J85" s="69"/>
      <c r="K85" s="70">
        <f t="shared" si="89"/>
        <v>0</v>
      </c>
      <c r="L85" s="69"/>
      <c r="M85" s="70">
        <f t="shared" si="90"/>
        <v>0</v>
      </c>
      <c r="N85" s="69"/>
      <c r="O85" s="70">
        <f t="shared" si="91"/>
        <v>0</v>
      </c>
      <c r="P85" s="69"/>
      <c r="Q85" s="70">
        <f t="shared" si="92"/>
        <v>0</v>
      </c>
      <c r="R85" s="71">
        <f t="shared" si="123"/>
        <v>2</v>
      </c>
      <c r="S85" s="70">
        <f t="shared" si="124"/>
        <v>69.680000000000007</v>
      </c>
      <c r="T85" s="72">
        <f t="shared" si="125"/>
        <v>0</v>
      </c>
      <c r="U85" s="73">
        <f t="shared" si="126"/>
        <v>0</v>
      </c>
      <c r="V85" s="73">
        <f t="shared" si="127"/>
        <v>0</v>
      </c>
      <c r="W85" s="73">
        <f t="shared" si="128"/>
        <v>0</v>
      </c>
      <c r="X85" s="73">
        <f t="shared" si="129"/>
        <v>0</v>
      </c>
      <c r="Y85" s="73">
        <f t="shared" si="130"/>
        <v>0</v>
      </c>
      <c r="Z85" s="73">
        <f t="shared" si="131"/>
        <v>0</v>
      </c>
      <c r="AA85" s="74"/>
      <c r="AB85" s="161"/>
      <c r="AC85" s="161"/>
      <c r="AD85" s="161"/>
      <c r="AE85" s="161"/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71">
        <f t="shared" si="132"/>
        <v>2</v>
      </c>
      <c r="AV85" s="76">
        <f t="shared" si="133"/>
        <v>0</v>
      </c>
      <c r="AW85" s="76">
        <f t="shared" si="134"/>
        <v>0</v>
      </c>
      <c r="AX85" s="76">
        <f t="shared" si="135"/>
        <v>0</v>
      </c>
      <c r="AY85" s="76">
        <f t="shared" si="136"/>
        <v>0</v>
      </c>
      <c r="AZ85" s="76">
        <f t="shared" si="137"/>
        <v>0</v>
      </c>
      <c r="BA85" s="71">
        <f t="shared" si="138"/>
        <v>2</v>
      </c>
      <c r="BB85" s="71">
        <f t="shared" si="93"/>
        <v>0</v>
      </c>
      <c r="BC85" s="77">
        <f t="shared" si="94"/>
        <v>0</v>
      </c>
      <c r="BD85" s="77">
        <f t="shared" si="95"/>
        <v>0</v>
      </c>
      <c r="BE85" s="77">
        <f t="shared" si="96"/>
        <v>0</v>
      </c>
      <c r="BF85" s="77">
        <f t="shared" si="97"/>
        <v>0</v>
      </c>
      <c r="BG85" s="77">
        <f t="shared" si="98"/>
        <v>0</v>
      </c>
      <c r="BH85" s="77">
        <f t="shared" si="99"/>
        <v>0</v>
      </c>
      <c r="BI85" s="77">
        <f t="shared" si="100"/>
        <v>0</v>
      </c>
      <c r="BJ85" s="77">
        <f t="shared" si="101"/>
        <v>0</v>
      </c>
      <c r="BK85" s="77">
        <f t="shared" si="102"/>
        <v>0</v>
      </c>
      <c r="BL85" s="77">
        <f t="shared" si="103"/>
        <v>0</v>
      </c>
      <c r="BM85" s="77">
        <f t="shared" si="104"/>
        <v>0</v>
      </c>
      <c r="BN85" s="77">
        <f t="shared" si="105"/>
        <v>0</v>
      </c>
      <c r="BO85" s="77">
        <f t="shared" si="106"/>
        <v>0</v>
      </c>
      <c r="BP85" s="77">
        <f t="shared" si="107"/>
        <v>0</v>
      </c>
      <c r="BQ85" s="77">
        <f t="shared" si="108"/>
        <v>0</v>
      </c>
      <c r="BR85" s="77">
        <f t="shared" si="109"/>
        <v>0</v>
      </c>
      <c r="BS85" s="77">
        <f t="shared" si="110"/>
        <v>0</v>
      </c>
      <c r="BT85" s="77">
        <f t="shared" si="111"/>
        <v>0</v>
      </c>
      <c r="BU85" s="77">
        <f t="shared" si="112"/>
        <v>0</v>
      </c>
      <c r="BV85" s="77">
        <f t="shared" si="113"/>
        <v>0</v>
      </c>
      <c r="BW85" s="161"/>
      <c r="BX85" s="12" t="str">
        <f t="shared" si="114"/>
        <v/>
      </c>
      <c r="BY85" s="97">
        <f t="shared" si="115"/>
        <v>0</v>
      </c>
      <c r="BZ85" s="161">
        <f t="shared" si="116"/>
        <v>0</v>
      </c>
      <c r="CA85" s="161">
        <f t="shared" si="117"/>
        <v>0</v>
      </c>
      <c r="CB85" s="161">
        <f t="shared" si="118"/>
        <v>0</v>
      </c>
      <c r="CC85" s="161">
        <f t="shared" si="119"/>
        <v>0</v>
      </c>
      <c r="CD85" s="161">
        <f t="shared" si="120"/>
        <v>0</v>
      </c>
      <c r="CE85" s="161">
        <f t="shared" si="121"/>
        <v>0</v>
      </c>
      <c r="CF85" s="161">
        <f t="shared" si="122"/>
        <v>0</v>
      </c>
      <c r="CG85" s="9"/>
    </row>
    <row r="86" spans="1:85">
      <c r="A86" s="168">
        <v>73664</v>
      </c>
      <c r="B86" s="165" t="s">
        <v>294</v>
      </c>
      <c r="C86" s="166" t="s">
        <v>295</v>
      </c>
      <c r="D86" s="167" t="s">
        <v>150</v>
      </c>
      <c r="E86" s="78">
        <v>1</v>
      </c>
      <c r="F86" s="157">
        <v>72.819999999999993</v>
      </c>
      <c r="G86" s="68">
        <f t="shared" si="87"/>
        <v>72.819999999999993</v>
      </c>
      <c r="H86" s="69"/>
      <c r="I86" s="70">
        <f t="shared" si="88"/>
        <v>0</v>
      </c>
      <c r="J86" s="69"/>
      <c r="K86" s="70">
        <f t="shared" si="89"/>
        <v>0</v>
      </c>
      <c r="L86" s="69"/>
      <c r="M86" s="70">
        <f t="shared" si="90"/>
        <v>0</v>
      </c>
      <c r="N86" s="69"/>
      <c r="O86" s="70">
        <f t="shared" si="91"/>
        <v>0</v>
      </c>
      <c r="P86" s="69"/>
      <c r="Q86" s="70">
        <f t="shared" si="92"/>
        <v>0</v>
      </c>
      <c r="R86" s="71">
        <f t="shared" si="123"/>
        <v>1</v>
      </c>
      <c r="S86" s="70">
        <f t="shared" si="124"/>
        <v>72.819999999999993</v>
      </c>
      <c r="T86" s="72">
        <f t="shared" si="125"/>
        <v>0</v>
      </c>
      <c r="U86" s="73">
        <f t="shared" si="126"/>
        <v>0</v>
      </c>
      <c r="V86" s="73">
        <f t="shared" si="127"/>
        <v>0</v>
      </c>
      <c r="W86" s="73">
        <f t="shared" si="128"/>
        <v>0</v>
      </c>
      <c r="X86" s="73">
        <f t="shared" si="129"/>
        <v>0</v>
      </c>
      <c r="Y86" s="73">
        <f t="shared" si="130"/>
        <v>0</v>
      </c>
      <c r="Z86" s="73">
        <f t="shared" si="131"/>
        <v>0</v>
      </c>
      <c r="AA86" s="74"/>
      <c r="AB86" s="161"/>
      <c r="AC86" s="161"/>
      <c r="AD86" s="161"/>
      <c r="AE86" s="161"/>
      <c r="AF86" s="161"/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1"/>
      <c r="AU86" s="71">
        <f t="shared" si="132"/>
        <v>1</v>
      </c>
      <c r="AV86" s="76">
        <f t="shared" si="133"/>
        <v>0</v>
      </c>
      <c r="AW86" s="76">
        <f t="shared" si="134"/>
        <v>0</v>
      </c>
      <c r="AX86" s="76">
        <f t="shared" si="135"/>
        <v>0</v>
      </c>
      <c r="AY86" s="76">
        <f t="shared" si="136"/>
        <v>0</v>
      </c>
      <c r="AZ86" s="76">
        <f t="shared" si="137"/>
        <v>0</v>
      </c>
      <c r="BA86" s="71">
        <f t="shared" si="138"/>
        <v>1</v>
      </c>
      <c r="BB86" s="71">
        <f t="shared" si="93"/>
        <v>0</v>
      </c>
      <c r="BC86" s="77">
        <f t="shared" si="94"/>
        <v>0</v>
      </c>
      <c r="BD86" s="77">
        <f t="shared" si="95"/>
        <v>0</v>
      </c>
      <c r="BE86" s="77">
        <f t="shared" si="96"/>
        <v>0</v>
      </c>
      <c r="BF86" s="77">
        <f t="shared" si="97"/>
        <v>0</v>
      </c>
      <c r="BG86" s="77">
        <f t="shared" si="98"/>
        <v>0</v>
      </c>
      <c r="BH86" s="77">
        <f t="shared" si="99"/>
        <v>0</v>
      </c>
      <c r="BI86" s="77">
        <f t="shared" si="100"/>
        <v>0</v>
      </c>
      <c r="BJ86" s="77">
        <f t="shared" si="101"/>
        <v>0</v>
      </c>
      <c r="BK86" s="77">
        <f t="shared" si="102"/>
        <v>0</v>
      </c>
      <c r="BL86" s="77">
        <f t="shared" si="103"/>
        <v>0</v>
      </c>
      <c r="BM86" s="77">
        <f t="shared" si="104"/>
        <v>0</v>
      </c>
      <c r="BN86" s="77">
        <f t="shared" si="105"/>
        <v>0</v>
      </c>
      <c r="BO86" s="77">
        <f t="shared" si="106"/>
        <v>0</v>
      </c>
      <c r="BP86" s="77">
        <f t="shared" si="107"/>
        <v>0</v>
      </c>
      <c r="BQ86" s="77">
        <f t="shared" si="108"/>
        <v>0</v>
      </c>
      <c r="BR86" s="77">
        <f t="shared" si="109"/>
        <v>0</v>
      </c>
      <c r="BS86" s="77">
        <f t="shared" si="110"/>
        <v>0</v>
      </c>
      <c r="BT86" s="77">
        <f t="shared" si="111"/>
        <v>0</v>
      </c>
      <c r="BU86" s="77">
        <f t="shared" si="112"/>
        <v>0</v>
      </c>
      <c r="BV86" s="77">
        <f t="shared" si="113"/>
        <v>0</v>
      </c>
      <c r="BW86" s="161"/>
      <c r="BX86" s="12" t="str">
        <f t="shared" si="114"/>
        <v/>
      </c>
      <c r="BY86" s="97">
        <f t="shared" si="115"/>
        <v>0</v>
      </c>
      <c r="BZ86" s="161">
        <f t="shared" si="116"/>
        <v>0</v>
      </c>
      <c r="CA86" s="161">
        <f t="shared" si="117"/>
        <v>0</v>
      </c>
      <c r="CB86" s="161">
        <f t="shared" si="118"/>
        <v>0</v>
      </c>
      <c r="CC86" s="161">
        <f t="shared" si="119"/>
        <v>0</v>
      </c>
      <c r="CD86" s="161">
        <f t="shared" si="120"/>
        <v>0</v>
      </c>
      <c r="CE86" s="161">
        <f t="shared" si="121"/>
        <v>0</v>
      </c>
      <c r="CF86" s="161">
        <f t="shared" si="122"/>
        <v>0</v>
      </c>
      <c r="CG86" s="9"/>
    </row>
    <row r="87" spans="1:85">
      <c r="A87" s="168">
        <v>73663</v>
      </c>
      <c r="B87" s="165" t="s">
        <v>296</v>
      </c>
      <c r="C87" s="166" t="s">
        <v>297</v>
      </c>
      <c r="D87" s="167" t="s">
        <v>150</v>
      </c>
      <c r="E87" s="78">
        <v>2</v>
      </c>
      <c r="F87" s="157">
        <v>93.76</v>
      </c>
      <c r="G87" s="68">
        <f t="shared" si="87"/>
        <v>187.52</v>
      </c>
      <c r="H87" s="69"/>
      <c r="I87" s="70">
        <f t="shared" si="88"/>
        <v>0</v>
      </c>
      <c r="J87" s="69"/>
      <c r="K87" s="70">
        <f t="shared" si="89"/>
        <v>0</v>
      </c>
      <c r="L87" s="69"/>
      <c r="M87" s="70">
        <f t="shared" si="90"/>
        <v>0</v>
      </c>
      <c r="N87" s="69"/>
      <c r="O87" s="70">
        <f t="shared" si="91"/>
        <v>0</v>
      </c>
      <c r="P87" s="69"/>
      <c r="Q87" s="70">
        <f t="shared" si="92"/>
        <v>0</v>
      </c>
      <c r="R87" s="71">
        <f t="shared" si="123"/>
        <v>2</v>
      </c>
      <c r="S87" s="70">
        <f t="shared" si="124"/>
        <v>187.52</v>
      </c>
      <c r="T87" s="72">
        <f t="shared" si="125"/>
        <v>0</v>
      </c>
      <c r="U87" s="73">
        <f t="shared" si="126"/>
        <v>0</v>
      </c>
      <c r="V87" s="73">
        <f t="shared" si="127"/>
        <v>0</v>
      </c>
      <c r="W87" s="73">
        <f t="shared" si="128"/>
        <v>0</v>
      </c>
      <c r="X87" s="73">
        <f t="shared" si="129"/>
        <v>0</v>
      </c>
      <c r="Y87" s="73">
        <f t="shared" si="130"/>
        <v>0</v>
      </c>
      <c r="Z87" s="73">
        <f t="shared" si="131"/>
        <v>0</v>
      </c>
      <c r="AA87" s="74"/>
      <c r="AB87" s="161"/>
      <c r="AC87" s="161"/>
      <c r="AD87" s="161"/>
      <c r="AE87" s="161"/>
      <c r="AF87" s="161"/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71">
        <f t="shared" si="132"/>
        <v>2</v>
      </c>
      <c r="AV87" s="76">
        <f t="shared" si="133"/>
        <v>0</v>
      </c>
      <c r="AW87" s="76">
        <f t="shared" si="134"/>
        <v>0</v>
      </c>
      <c r="AX87" s="76">
        <f t="shared" si="135"/>
        <v>0</v>
      </c>
      <c r="AY87" s="76">
        <f t="shared" si="136"/>
        <v>0</v>
      </c>
      <c r="AZ87" s="76">
        <f t="shared" si="137"/>
        <v>0</v>
      </c>
      <c r="BA87" s="71">
        <f t="shared" si="138"/>
        <v>2</v>
      </c>
      <c r="BB87" s="71">
        <f t="shared" si="93"/>
        <v>0</v>
      </c>
      <c r="BC87" s="77">
        <f t="shared" si="94"/>
        <v>0</v>
      </c>
      <c r="BD87" s="77">
        <f t="shared" si="95"/>
        <v>0</v>
      </c>
      <c r="BE87" s="77">
        <f t="shared" si="96"/>
        <v>0</v>
      </c>
      <c r="BF87" s="77">
        <f t="shared" si="97"/>
        <v>0</v>
      </c>
      <c r="BG87" s="77">
        <f t="shared" si="98"/>
        <v>0</v>
      </c>
      <c r="BH87" s="77">
        <f t="shared" si="99"/>
        <v>0</v>
      </c>
      <c r="BI87" s="77">
        <f t="shared" si="100"/>
        <v>0</v>
      </c>
      <c r="BJ87" s="77">
        <f t="shared" si="101"/>
        <v>0</v>
      </c>
      <c r="BK87" s="77">
        <f t="shared" si="102"/>
        <v>0</v>
      </c>
      <c r="BL87" s="77">
        <f t="shared" si="103"/>
        <v>0</v>
      </c>
      <c r="BM87" s="77">
        <f t="shared" si="104"/>
        <v>0</v>
      </c>
      <c r="BN87" s="77">
        <f t="shared" si="105"/>
        <v>0</v>
      </c>
      <c r="BO87" s="77">
        <f t="shared" si="106"/>
        <v>0</v>
      </c>
      <c r="BP87" s="77">
        <f t="shared" si="107"/>
        <v>0</v>
      </c>
      <c r="BQ87" s="77">
        <f t="shared" si="108"/>
        <v>0</v>
      </c>
      <c r="BR87" s="77">
        <f t="shared" si="109"/>
        <v>0</v>
      </c>
      <c r="BS87" s="77">
        <f t="shared" si="110"/>
        <v>0</v>
      </c>
      <c r="BT87" s="77">
        <f t="shared" si="111"/>
        <v>0</v>
      </c>
      <c r="BU87" s="77">
        <f t="shared" si="112"/>
        <v>0</v>
      </c>
      <c r="BV87" s="77">
        <f t="shared" si="113"/>
        <v>0</v>
      </c>
      <c r="BW87" s="161"/>
      <c r="BX87" s="12" t="str">
        <f t="shared" si="114"/>
        <v/>
      </c>
      <c r="BY87" s="97">
        <f t="shared" si="115"/>
        <v>0</v>
      </c>
      <c r="BZ87" s="161">
        <f t="shared" si="116"/>
        <v>0</v>
      </c>
      <c r="CA87" s="161">
        <f t="shared" si="117"/>
        <v>0</v>
      </c>
      <c r="CB87" s="161">
        <f t="shared" si="118"/>
        <v>0</v>
      </c>
      <c r="CC87" s="161">
        <f t="shared" si="119"/>
        <v>0</v>
      </c>
      <c r="CD87" s="161">
        <f t="shared" si="120"/>
        <v>0</v>
      </c>
      <c r="CE87" s="161">
        <f t="shared" si="121"/>
        <v>0</v>
      </c>
      <c r="CF87" s="161">
        <f t="shared" si="122"/>
        <v>0</v>
      </c>
      <c r="CG87" s="9"/>
    </row>
    <row r="88" spans="1:85">
      <c r="A88" s="58" t="s">
        <v>117</v>
      </c>
      <c r="B88" s="59" t="s">
        <v>298</v>
      </c>
      <c r="C88" s="60" t="s">
        <v>299</v>
      </c>
      <c r="D88" s="61" t="s">
        <v>118</v>
      </c>
      <c r="E88" s="61"/>
      <c r="F88" s="61"/>
      <c r="G88" s="62">
        <f>SUM(G89:G90)</f>
        <v>526.58000000000004</v>
      </c>
      <c r="H88" s="63"/>
      <c r="I88" s="64">
        <f t="shared" si="88"/>
        <v>0</v>
      </c>
      <c r="J88" s="63"/>
      <c r="K88" s="64">
        <f t="shared" si="89"/>
        <v>0</v>
      </c>
      <c r="L88" s="63"/>
      <c r="M88" s="64">
        <f t="shared" si="90"/>
        <v>0</v>
      </c>
      <c r="N88" s="63"/>
      <c r="O88" s="64">
        <f t="shared" si="91"/>
        <v>0</v>
      </c>
      <c r="P88" s="63"/>
      <c r="Q88" s="64">
        <f t="shared" si="92"/>
        <v>0</v>
      </c>
      <c r="R88" s="162">
        <f t="shared" si="123"/>
        <v>0</v>
      </c>
      <c r="S88" s="66">
        <f t="shared" si="124"/>
        <v>0</v>
      </c>
      <c r="T88" s="62" t="str">
        <f t="shared" si="125"/>
        <v>suprimido</v>
      </c>
      <c r="U88" s="62">
        <f t="shared" si="126"/>
        <v>0</v>
      </c>
      <c r="V88" s="62">
        <f t="shared" si="127"/>
        <v>0</v>
      </c>
      <c r="W88" s="62">
        <f t="shared" si="128"/>
        <v>0</v>
      </c>
      <c r="X88" s="62">
        <f t="shared" si="129"/>
        <v>0</v>
      </c>
      <c r="Y88" s="62">
        <f t="shared" si="130"/>
        <v>0</v>
      </c>
      <c r="Z88" s="148" t="str">
        <f t="shared" si="131"/>
        <v/>
      </c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7" t="str">
        <f t="shared" si="132"/>
        <v/>
      </c>
      <c r="AV88" s="63">
        <f t="shared" si="133"/>
        <v>0</v>
      </c>
      <c r="AW88" s="63">
        <f t="shared" si="134"/>
        <v>0</v>
      </c>
      <c r="AX88" s="63">
        <f t="shared" si="135"/>
        <v>0</v>
      </c>
      <c r="AY88" s="63">
        <f t="shared" si="136"/>
        <v>0</v>
      </c>
      <c r="AZ88" s="63">
        <f t="shared" si="137"/>
        <v>0</v>
      </c>
      <c r="BA88" s="67">
        <f t="shared" si="138"/>
        <v>0</v>
      </c>
      <c r="BB88" s="67">
        <f t="shared" si="93"/>
        <v>0</v>
      </c>
      <c r="BC88" s="62">
        <f t="shared" si="94"/>
        <v>0</v>
      </c>
      <c r="BD88" s="62">
        <f t="shared" si="95"/>
        <v>0</v>
      </c>
      <c r="BE88" s="62">
        <f t="shared" si="96"/>
        <v>0</v>
      </c>
      <c r="BF88" s="62">
        <f t="shared" si="97"/>
        <v>0</v>
      </c>
      <c r="BG88" s="62">
        <f t="shared" si="98"/>
        <v>0</v>
      </c>
      <c r="BH88" s="62">
        <f t="shared" si="99"/>
        <v>0</v>
      </c>
      <c r="BI88" s="62">
        <f t="shared" si="100"/>
        <v>0</v>
      </c>
      <c r="BJ88" s="62">
        <f t="shared" si="101"/>
        <v>0</v>
      </c>
      <c r="BK88" s="62">
        <f t="shared" si="102"/>
        <v>0</v>
      </c>
      <c r="BL88" s="62">
        <f t="shared" si="103"/>
        <v>0</v>
      </c>
      <c r="BM88" s="62">
        <f t="shared" si="104"/>
        <v>0</v>
      </c>
      <c r="BN88" s="62">
        <f t="shared" si="105"/>
        <v>0</v>
      </c>
      <c r="BO88" s="62">
        <f t="shared" si="106"/>
        <v>0</v>
      </c>
      <c r="BP88" s="62">
        <f t="shared" si="107"/>
        <v>0</v>
      </c>
      <c r="BQ88" s="62">
        <f t="shared" si="108"/>
        <v>0</v>
      </c>
      <c r="BR88" s="62">
        <f t="shared" si="109"/>
        <v>0</v>
      </c>
      <c r="BS88" s="62">
        <f t="shared" si="110"/>
        <v>0</v>
      </c>
      <c r="BT88" s="62">
        <f t="shared" si="111"/>
        <v>0</v>
      </c>
      <c r="BU88" s="62">
        <f t="shared" si="112"/>
        <v>0</v>
      </c>
      <c r="BV88" s="62">
        <f t="shared" si="113"/>
        <v>0</v>
      </c>
      <c r="BW88" s="63"/>
      <c r="BX88" t="str">
        <f t="shared" si="114"/>
        <v/>
      </c>
      <c r="BY88" s="96">
        <f t="shared" si="115"/>
        <v>0</v>
      </c>
      <c r="BZ88" s="96">
        <f t="shared" si="116"/>
        <v>0</v>
      </c>
      <c r="CA88" s="96">
        <f t="shared" si="117"/>
        <v>0</v>
      </c>
      <c r="CB88" s="96">
        <f t="shared" si="118"/>
        <v>0</v>
      </c>
      <c r="CC88" s="96">
        <f t="shared" si="119"/>
        <v>0</v>
      </c>
      <c r="CD88" s="96">
        <f t="shared" si="120"/>
        <v>0</v>
      </c>
      <c r="CE88" s="96">
        <f t="shared" si="121"/>
        <v>0</v>
      </c>
      <c r="CF88" s="96">
        <f t="shared" si="122"/>
        <v>0</v>
      </c>
      <c r="CG88" s="9"/>
    </row>
    <row r="89" spans="1:85" ht="30">
      <c r="A89" s="168" t="s">
        <v>300</v>
      </c>
      <c r="B89" s="165" t="s">
        <v>301</v>
      </c>
      <c r="C89" s="166" t="s">
        <v>302</v>
      </c>
      <c r="D89" s="167" t="s">
        <v>150</v>
      </c>
      <c r="E89" s="78">
        <v>2</v>
      </c>
      <c r="F89" s="157">
        <v>139.84</v>
      </c>
      <c r="G89" s="68">
        <f t="shared" si="87"/>
        <v>279.68</v>
      </c>
      <c r="H89" s="69"/>
      <c r="I89" s="70">
        <f t="shared" si="88"/>
        <v>0</v>
      </c>
      <c r="J89" s="69"/>
      <c r="K89" s="70">
        <f t="shared" si="89"/>
        <v>0</v>
      </c>
      <c r="L89" s="69"/>
      <c r="M89" s="70">
        <f t="shared" si="90"/>
        <v>0</v>
      </c>
      <c r="N89" s="69"/>
      <c r="O89" s="70">
        <f t="shared" si="91"/>
        <v>0</v>
      </c>
      <c r="P89" s="69"/>
      <c r="Q89" s="70">
        <f t="shared" si="92"/>
        <v>0</v>
      </c>
      <c r="R89" s="71">
        <f t="shared" si="123"/>
        <v>2</v>
      </c>
      <c r="S89" s="70">
        <f t="shared" si="124"/>
        <v>279.68</v>
      </c>
      <c r="T89" s="72">
        <f t="shared" si="125"/>
        <v>0</v>
      </c>
      <c r="U89" s="73">
        <f t="shared" si="126"/>
        <v>0</v>
      </c>
      <c r="V89" s="73">
        <f t="shared" si="127"/>
        <v>0</v>
      </c>
      <c r="W89" s="73">
        <f t="shared" si="128"/>
        <v>0</v>
      </c>
      <c r="X89" s="73">
        <f t="shared" si="129"/>
        <v>0</v>
      </c>
      <c r="Y89" s="73">
        <f t="shared" si="130"/>
        <v>0</v>
      </c>
      <c r="Z89" s="73">
        <f t="shared" si="131"/>
        <v>0</v>
      </c>
      <c r="AA89" s="74"/>
      <c r="AB89" s="161"/>
      <c r="AC89" s="161"/>
      <c r="AD89" s="161"/>
      <c r="AE89" s="161"/>
      <c r="AF89" s="161"/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71">
        <f t="shared" si="132"/>
        <v>2</v>
      </c>
      <c r="AV89" s="76">
        <f t="shared" si="133"/>
        <v>0</v>
      </c>
      <c r="AW89" s="76">
        <f t="shared" si="134"/>
        <v>0</v>
      </c>
      <c r="AX89" s="76">
        <f t="shared" si="135"/>
        <v>0</v>
      </c>
      <c r="AY89" s="76">
        <f t="shared" si="136"/>
        <v>0</v>
      </c>
      <c r="AZ89" s="76">
        <f t="shared" si="137"/>
        <v>0</v>
      </c>
      <c r="BA89" s="71">
        <f t="shared" si="138"/>
        <v>2</v>
      </c>
      <c r="BB89" s="71">
        <f t="shared" si="93"/>
        <v>0</v>
      </c>
      <c r="BC89" s="77">
        <f t="shared" si="94"/>
        <v>0</v>
      </c>
      <c r="BD89" s="77">
        <f t="shared" si="95"/>
        <v>0</v>
      </c>
      <c r="BE89" s="77">
        <f t="shared" si="96"/>
        <v>0</v>
      </c>
      <c r="BF89" s="77">
        <f t="shared" si="97"/>
        <v>0</v>
      </c>
      <c r="BG89" s="77">
        <f t="shared" si="98"/>
        <v>0</v>
      </c>
      <c r="BH89" s="77">
        <f t="shared" si="99"/>
        <v>0</v>
      </c>
      <c r="BI89" s="77">
        <f t="shared" si="100"/>
        <v>0</v>
      </c>
      <c r="BJ89" s="77">
        <f t="shared" si="101"/>
        <v>0</v>
      </c>
      <c r="BK89" s="77">
        <f t="shared" si="102"/>
        <v>0</v>
      </c>
      <c r="BL89" s="77">
        <f t="shared" si="103"/>
        <v>0</v>
      </c>
      <c r="BM89" s="77">
        <f t="shared" si="104"/>
        <v>0</v>
      </c>
      <c r="BN89" s="77">
        <f t="shared" si="105"/>
        <v>0</v>
      </c>
      <c r="BO89" s="77">
        <f t="shared" si="106"/>
        <v>0</v>
      </c>
      <c r="BP89" s="77">
        <f t="shared" si="107"/>
        <v>0</v>
      </c>
      <c r="BQ89" s="77">
        <f t="shared" si="108"/>
        <v>0</v>
      </c>
      <c r="BR89" s="77">
        <f t="shared" si="109"/>
        <v>0</v>
      </c>
      <c r="BS89" s="77">
        <f t="shared" si="110"/>
        <v>0</v>
      </c>
      <c r="BT89" s="77">
        <f t="shared" si="111"/>
        <v>0</v>
      </c>
      <c r="BU89" s="77">
        <f t="shared" si="112"/>
        <v>0</v>
      </c>
      <c r="BV89" s="77">
        <f t="shared" si="113"/>
        <v>0</v>
      </c>
      <c r="BW89" s="161"/>
      <c r="BX89" s="12" t="str">
        <f t="shared" si="114"/>
        <v/>
      </c>
      <c r="BY89" s="97">
        <f t="shared" si="115"/>
        <v>0</v>
      </c>
      <c r="BZ89" s="161">
        <f t="shared" si="116"/>
        <v>0</v>
      </c>
      <c r="CA89" s="161">
        <f t="shared" si="117"/>
        <v>0</v>
      </c>
      <c r="CB89" s="161">
        <f t="shared" si="118"/>
        <v>0</v>
      </c>
      <c r="CC89" s="161">
        <f t="shared" si="119"/>
        <v>0</v>
      </c>
      <c r="CD89" s="161">
        <f t="shared" si="120"/>
        <v>0</v>
      </c>
      <c r="CE89" s="161">
        <f t="shared" si="121"/>
        <v>0</v>
      </c>
      <c r="CF89" s="161">
        <f t="shared" si="122"/>
        <v>0</v>
      </c>
      <c r="CG89" s="9"/>
    </row>
    <row r="90" spans="1:85">
      <c r="A90" s="168" t="s">
        <v>303</v>
      </c>
      <c r="B90" s="165" t="s">
        <v>304</v>
      </c>
      <c r="C90" s="166" t="s">
        <v>305</v>
      </c>
      <c r="D90" s="167" t="s">
        <v>150</v>
      </c>
      <c r="E90" s="78">
        <v>2</v>
      </c>
      <c r="F90" s="157">
        <v>123.45</v>
      </c>
      <c r="G90" s="68">
        <f t="shared" si="87"/>
        <v>246.9</v>
      </c>
      <c r="H90" s="69"/>
      <c r="I90" s="70">
        <f t="shared" si="88"/>
        <v>0</v>
      </c>
      <c r="J90" s="69"/>
      <c r="K90" s="70">
        <f t="shared" si="89"/>
        <v>0</v>
      </c>
      <c r="L90" s="69"/>
      <c r="M90" s="70">
        <f t="shared" si="90"/>
        <v>0</v>
      </c>
      <c r="N90" s="69"/>
      <c r="O90" s="70">
        <f t="shared" si="91"/>
        <v>0</v>
      </c>
      <c r="P90" s="69"/>
      <c r="Q90" s="70">
        <f t="shared" si="92"/>
        <v>0</v>
      </c>
      <c r="R90" s="71">
        <f t="shared" si="123"/>
        <v>2</v>
      </c>
      <c r="S90" s="70">
        <f t="shared" si="124"/>
        <v>246.9</v>
      </c>
      <c r="T90" s="72">
        <f t="shared" si="125"/>
        <v>0</v>
      </c>
      <c r="U90" s="73">
        <f t="shared" si="126"/>
        <v>0</v>
      </c>
      <c r="V90" s="73">
        <f t="shared" si="127"/>
        <v>0</v>
      </c>
      <c r="W90" s="73">
        <f t="shared" si="128"/>
        <v>0</v>
      </c>
      <c r="X90" s="73">
        <f t="shared" si="129"/>
        <v>0</v>
      </c>
      <c r="Y90" s="73">
        <f t="shared" si="130"/>
        <v>0</v>
      </c>
      <c r="Z90" s="73">
        <f t="shared" si="131"/>
        <v>0</v>
      </c>
      <c r="AA90" s="74"/>
      <c r="AB90" s="161"/>
      <c r="AC90" s="161"/>
      <c r="AD90" s="161"/>
      <c r="AE90" s="161"/>
      <c r="AF90" s="161"/>
      <c r="AG90" s="161"/>
      <c r="AH90" s="161"/>
      <c r="AI90" s="161"/>
      <c r="AJ90" s="161"/>
      <c r="AK90" s="161"/>
      <c r="AL90" s="161"/>
      <c r="AM90" s="161"/>
      <c r="AN90" s="161"/>
      <c r="AO90" s="161"/>
      <c r="AP90" s="161"/>
      <c r="AQ90" s="161"/>
      <c r="AR90" s="161"/>
      <c r="AS90" s="161"/>
      <c r="AT90" s="161"/>
      <c r="AU90" s="71">
        <f t="shared" si="132"/>
        <v>2</v>
      </c>
      <c r="AV90" s="76">
        <f t="shared" si="133"/>
        <v>0</v>
      </c>
      <c r="AW90" s="76">
        <f t="shared" si="134"/>
        <v>0</v>
      </c>
      <c r="AX90" s="76">
        <f t="shared" si="135"/>
        <v>0</v>
      </c>
      <c r="AY90" s="76">
        <f t="shared" si="136"/>
        <v>0</v>
      </c>
      <c r="AZ90" s="76">
        <f t="shared" si="137"/>
        <v>0</v>
      </c>
      <c r="BA90" s="71">
        <f t="shared" si="138"/>
        <v>2</v>
      </c>
      <c r="BB90" s="71">
        <f t="shared" si="93"/>
        <v>0</v>
      </c>
      <c r="BC90" s="77">
        <f t="shared" si="94"/>
        <v>0</v>
      </c>
      <c r="BD90" s="77">
        <f t="shared" si="95"/>
        <v>0</v>
      </c>
      <c r="BE90" s="77">
        <f t="shared" si="96"/>
        <v>0</v>
      </c>
      <c r="BF90" s="77">
        <f t="shared" si="97"/>
        <v>0</v>
      </c>
      <c r="BG90" s="77">
        <f t="shared" si="98"/>
        <v>0</v>
      </c>
      <c r="BH90" s="77">
        <f t="shared" si="99"/>
        <v>0</v>
      </c>
      <c r="BI90" s="77">
        <f t="shared" si="100"/>
        <v>0</v>
      </c>
      <c r="BJ90" s="77">
        <f t="shared" si="101"/>
        <v>0</v>
      </c>
      <c r="BK90" s="77">
        <f t="shared" si="102"/>
        <v>0</v>
      </c>
      <c r="BL90" s="77">
        <f t="shared" si="103"/>
        <v>0</v>
      </c>
      <c r="BM90" s="77">
        <f t="shared" si="104"/>
        <v>0</v>
      </c>
      <c r="BN90" s="77">
        <f t="shared" si="105"/>
        <v>0</v>
      </c>
      <c r="BO90" s="77">
        <f t="shared" si="106"/>
        <v>0</v>
      </c>
      <c r="BP90" s="77">
        <f t="shared" si="107"/>
        <v>0</v>
      </c>
      <c r="BQ90" s="77">
        <f t="shared" si="108"/>
        <v>0</v>
      </c>
      <c r="BR90" s="77">
        <f t="shared" si="109"/>
        <v>0</v>
      </c>
      <c r="BS90" s="77">
        <f t="shared" si="110"/>
        <v>0</v>
      </c>
      <c r="BT90" s="77">
        <f t="shared" si="111"/>
        <v>0</v>
      </c>
      <c r="BU90" s="77">
        <f t="shared" si="112"/>
        <v>0</v>
      </c>
      <c r="BV90" s="77">
        <f t="shared" si="113"/>
        <v>0</v>
      </c>
      <c r="BW90" s="161"/>
      <c r="BX90" s="12" t="str">
        <f t="shared" si="114"/>
        <v/>
      </c>
      <c r="BY90" s="97">
        <f t="shared" si="115"/>
        <v>0</v>
      </c>
      <c r="BZ90" s="161">
        <f t="shared" si="116"/>
        <v>0</v>
      </c>
      <c r="CA90" s="161">
        <f t="shared" si="117"/>
        <v>0</v>
      </c>
      <c r="CB90" s="161">
        <f t="shared" si="118"/>
        <v>0</v>
      </c>
      <c r="CC90" s="161">
        <f t="shared" si="119"/>
        <v>0</v>
      </c>
      <c r="CD90" s="161">
        <f t="shared" si="120"/>
        <v>0</v>
      </c>
      <c r="CE90" s="161">
        <f t="shared" si="121"/>
        <v>0</v>
      </c>
      <c r="CF90" s="161">
        <f t="shared" si="122"/>
        <v>0</v>
      </c>
      <c r="CG90" s="9"/>
    </row>
    <row r="91" spans="1:85">
      <c r="A91" s="58" t="s">
        <v>117</v>
      </c>
      <c r="B91" s="59" t="s">
        <v>306</v>
      </c>
      <c r="C91" s="60" t="s">
        <v>307</v>
      </c>
      <c r="D91" s="61" t="s">
        <v>118</v>
      </c>
      <c r="E91" s="61"/>
      <c r="F91" s="61"/>
      <c r="G91" s="62">
        <f>SUM(G92:G96)</f>
        <v>1288.6172000000001</v>
      </c>
      <c r="H91" s="63"/>
      <c r="I91" s="64">
        <f t="shared" si="88"/>
        <v>0</v>
      </c>
      <c r="J91" s="63"/>
      <c r="K91" s="64">
        <f t="shared" si="89"/>
        <v>0</v>
      </c>
      <c r="L91" s="63"/>
      <c r="M91" s="64">
        <f t="shared" si="90"/>
        <v>0</v>
      </c>
      <c r="N91" s="63"/>
      <c r="O91" s="64">
        <f t="shared" si="91"/>
        <v>0</v>
      </c>
      <c r="P91" s="63"/>
      <c r="Q91" s="64">
        <f t="shared" si="92"/>
        <v>0</v>
      </c>
      <c r="R91" s="162">
        <f t="shared" si="123"/>
        <v>0</v>
      </c>
      <c r="S91" s="66">
        <f t="shared" si="124"/>
        <v>0</v>
      </c>
      <c r="T91" s="62" t="str">
        <f t="shared" si="125"/>
        <v>suprimido</v>
      </c>
      <c r="U91" s="62">
        <f t="shared" si="126"/>
        <v>0</v>
      </c>
      <c r="V91" s="62">
        <f t="shared" si="127"/>
        <v>0</v>
      </c>
      <c r="W91" s="62">
        <f t="shared" si="128"/>
        <v>0</v>
      </c>
      <c r="X91" s="62">
        <f t="shared" si="129"/>
        <v>0</v>
      </c>
      <c r="Y91" s="62">
        <f t="shared" si="130"/>
        <v>0</v>
      </c>
      <c r="Z91" s="148" t="str">
        <f t="shared" si="131"/>
        <v/>
      </c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7" t="str">
        <f t="shared" si="132"/>
        <v/>
      </c>
      <c r="AV91" s="63">
        <f t="shared" si="133"/>
        <v>0</v>
      </c>
      <c r="AW91" s="63">
        <f t="shared" si="134"/>
        <v>0</v>
      </c>
      <c r="AX91" s="63">
        <f t="shared" si="135"/>
        <v>0</v>
      </c>
      <c r="AY91" s="63">
        <f t="shared" si="136"/>
        <v>0</v>
      </c>
      <c r="AZ91" s="63">
        <f t="shared" si="137"/>
        <v>0</v>
      </c>
      <c r="BA91" s="67">
        <f t="shared" si="138"/>
        <v>0</v>
      </c>
      <c r="BB91" s="67">
        <f t="shared" si="93"/>
        <v>0</v>
      </c>
      <c r="BC91" s="62">
        <f t="shared" si="94"/>
        <v>0</v>
      </c>
      <c r="BD91" s="62">
        <f t="shared" si="95"/>
        <v>0</v>
      </c>
      <c r="BE91" s="62">
        <f t="shared" si="96"/>
        <v>0</v>
      </c>
      <c r="BF91" s="62">
        <f t="shared" si="97"/>
        <v>0</v>
      </c>
      <c r="BG91" s="62">
        <f t="shared" si="98"/>
        <v>0</v>
      </c>
      <c r="BH91" s="62">
        <f t="shared" si="99"/>
        <v>0</v>
      </c>
      <c r="BI91" s="62">
        <f t="shared" si="100"/>
        <v>0</v>
      </c>
      <c r="BJ91" s="62">
        <f t="shared" si="101"/>
        <v>0</v>
      </c>
      <c r="BK91" s="62">
        <f t="shared" si="102"/>
        <v>0</v>
      </c>
      <c r="BL91" s="62">
        <f t="shared" si="103"/>
        <v>0</v>
      </c>
      <c r="BM91" s="62">
        <f t="shared" si="104"/>
        <v>0</v>
      </c>
      <c r="BN91" s="62">
        <f t="shared" si="105"/>
        <v>0</v>
      </c>
      <c r="BO91" s="62">
        <f t="shared" si="106"/>
        <v>0</v>
      </c>
      <c r="BP91" s="62">
        <f t="shared" si="107"/>
        <v>0</v>
      </c>
      <c r="BQ91" s="62">
        <f t="shared" si="108"/>
        <v>0</v>
      </c>
      <c r="BR91" s="62">
        <f t="shared" si="109"/>
        <v>0</v>
      </c>
      <c r="BS91" s="62">
        <f t="shared" si="110"/>
        <v>0</v>
      </c>
      <c r="BT91" s="62">
        <f t="shared" si="111"/>
        <v>0</v>
      </c>
      <c r="BU91" s="62">
        <f t="shared" si="112"/>
        <v>0</v>
      </c>
      <c r="BV91" s="62">
        <f t="shared" si="113"/>
        <v>0</v>
      </c>
      <c r="BW91" s="63"/>
      <c r="BX91" t="str">
        <f t="shared" si="114"/>
        <v/>
      </c>
      <c r="BY91" s="96">
        <f t="shared" si="115"/>
        <v>0</v>
      </c>
      <c r="BZ91" s="96">
        <f t="shared" si="116"/>
        <v>0</v>
      </c>
      <c r="CA91" s="96">
        <f t="shared" si="117"/>
        <v>0</v>
      </c>
      <c r="CB91" s="96">
        <f t="shared" si="118"/>
        <v>0</v>
      </c>
      <c r="CC91" s="96">
        <f t="shared" si="119"/>
        <v>0</v>
      </c>
      <c r="CD91" s="96">
        <f t="shared" si="120"/>
        <v>0</v>
      </c>
      <c r="CE91" s="96">
        <f t="shared" si="121"/>
        <v>0</v>
      </c>
      <c r="CF91" s="96">
        <f t="shared" si="122"/>
        <v>0</v>
      </c>
      <c r="CG91" s="9"/>
    </row>
    <row r="92" spans="1:85">
      <c r="A92" s="168" t="s">
        <v>308</v>
      </c>
      <c r="B92" s="165" t="s">
        <v>309</v>
      </c>
      <c r="C92" s="166" t="s">
        <v>310</v>
      </c>
      <c r="D92" s="167" t="s">
        <v>150</v>
      </c>
      <c r="E92" s="78">
        <v>1</v>
      </c>
      <c r="F92" s="157">
        <v>132.10479999999998</v>
      </c>
      <c r="G92" s="68">
        <f t="shared" si="87"/>
        <v>132.10479999999998</v>
      </c>
      <c r="H92" s="69"/>
      <c r="I92" s="70">
        <f t="shared" si="88"/>
        <v>0</v>
      </c>
      <c r="J92" s="69"/>
      <c r="K92" s="70">
        <f t="shared" si="89"/>
        <v>0</v>
      </c>
      <c r="L92" s="69"/>
      <c r="M92" s="70">
        <f t="shared" si="90"/>
        <v>0</v>
      </c>
      <c r="N92" s="69"/>
      <c r="O92" s="70">
        <f t="shared" si="91"/>
        <v>0</v>
      </c>
      <c r="P92" s="69"/>
      <c r="Q92" s="70">
        <f t="shared" si="92"/>
        <v>0</v>
      </c>
      <c r="R92" s="71">
        <f t="shared" si="123"/>
        <v>1</v>
      </c>
      <c r="S92" s="70">
        <f t="shared" si="124"/>
        <v>132.10479999999998</v>
      </c>
      <c r="T92" s="72">
        <f t="shared" si="125"/>
        <v>0</v>
      </c>
      <c r="U92" s="73">
        <f t="shared" si="126"/>
        <v>0</v>
      </c>
      <c r="V92" s="73">
        <f t="shared" si="127"/>
        <v>0</v>
      </c>
      <c r="W92" s="73">
        <f t="shared" si="128"/>
        <v>0</v>
      </c>
      <c r="X92" s="73">
        <f t="shared" si="129"/>
        <v>0</v>
      </c>
      <c r="Y92" s="73">
        <f t="shared" si="130"/>
        <v>0</v>
      </c>
      <c r="Z92" s="73">
        <f t="shared" si="131"/>
        <v>0</v>
      </c>
      <c r="AA92" s="74"/>
      <c r="AB92" s="161"/>
      <c r="AC92" s="161"/>
      <c r="AD92" s="161"/>
      <c r="AE92" s="161"/>
      <c r="AF92" s="161"/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71">
        <f t="shared" si="132"/>
        <v>1</v>
      </c>
      <c r="AV92" s="76">
        <f t="shared" si="133"/>
        <v>0</v>
      </c>
      <c r="AW92" s="76">
        <f t="shared" si="134"/>
        <v>0</v>
      </c>
      <c r="AX92" s="76">
        <f t="shared" si="135"/>
        <v>0</v>
      </c>
      <c r="AY92" s="76">
        <f t="shared" si="136"/>
        <v>0</v>
      </c>
      <c r="AZ92" s="76">
        <f t="shared" si="137"/>
        <v>0</v>
      </c>
      <c r="BA92" s="71">
        <f t="shared" si="138"/>
        <v>1</v>
      </c>
      <c r="BB92" s="71">
        <f t="shared" si="93"/>
        <v>0</v>
      </c>
      <c r="BC92" s="77">
        <f t="shared" si="94"/>
        <v>0</v>
      </c>
      <c r="BD92" s="77">
        <f t="shared" si="95"/>
        <v>0</v>
      </c>
      <c r="BE92" s="77">
        <f t="shared" si="96"/>
        <v>0</v>
      </c>
      <c r="BF92" s="77">
        <f t="shared" si="97"/>
        <v>0</v>
      </c>
      <c r="BG92" s="77">
        <f t="shared" si="98"/>
        <v>0</v>
      </c>
      <c r="BH92" s="77">
        <f t="shared" si="99"/>
        <v>0</v>
      </c>
      <c r="BI92" s="77">
        <f t="shared" si="100"/>
        <v>0</v>
      </c>
      <c r="BJ92" s="77">
        <f t="shared" si="101"/>
        <v>0</v>
      </c>
      <c r="BK92" s="77">
        <f t="shared" si="102"/>
        <v>0</v>
      </c>
      <c r="BL92" s="77">
        <f t="shared" si="103"/>
        <v>0</v>
      </c>
      <c r="BM92" s="77">
        <f t="shared" si="104"/>
        <v>0</v>
      </c>
      <c r="BN92" s="77">
        <f t="shared" si="105"/>
        <v>0</v>
      </c>
      <c r="BO92" s="77">
        <f t="shared" si="106"/>
        <v>0</v>
      </c>
      <c r="BP92" s="77">
        <f t="shared" si="107"/>
        <v>0</v>
      </c>
      <c r="BQ92" s="77">
        <f t="shared" si="108"/>
        <v>0</v>
      </c>
      <c r="BR92" s="77">
        <f t="shared" si="109"/>
        <v>0</v>
      </c>
      <c r="BS92" s="77">
        <f t="shared" si="110"/>
        <v>0</v>
      </c>
      <c r="BT92" s="77">
        <f t="shared" si="111"/>
        <v>0</v>
      </c>
      <c r="BU92" s="77">
        <f t="shared" si="112"/>
        <v>0</v>
      </c>
      <c r="BV92" s="77">
        <f t="shared" si="113"/>
        <v>0</v>
      </c>
      <c r="BW92" s="161"/>
      <c r="BX92" s="12" t="str">
        <f t="shared" si="114"/>
        <v/>
      </c>
      <c r="BY92" s="97">
        <f t="shared" si="115"/>
        <v>0</v>
      </c>
      <c r="BZ92" s="161">
        <f t="shared" si="116"/>
        <v>0</v>
      </c>
      <c r="CA92" s="161">
        <f t="shared" si="117"/>
        <v>0</v>
      </c>
      <c r="CB92" s="161">
        <f t="shared" si="118"/>
        <v>0</v>
      </c>
      <c r="CC92" s="161">
        <f t="shared" si="119"/>
        <v>0</v>
      </c>
      <c r="CD92" s="161">
        <f t="shared" si="120"/>
        <v>0</v>
      </c>
      <c r="CE92" s="161">
        <f t="shared" si="121"/>
        <v>0</v>
      </c>
      <c r="CF92" s="161">
        <f t="shared" si="122"/>
        <v>0</v>
      </c>
      <c r="CG92" s="9"/>
    </row>
    <row r="93" spans="1:85" ht="30">
      <c r="A93" s="168" t="s">
        <v>311</v>
      </c>
      <c r="B93" s="165" t="s">
        <v>312</v>
      </c>
      <c r="C93" s="166" t="s">
        <v>313</v>
      </c>
      <c r="D93" s="167" t="s">
        <v>150</v>
      </c>
      <c r="E93" s="78">
        <v>8</v>
      </c>
      <c r="F93" s="157">
        <v>107.25</v>
      </c>
      <c r="G93" s="68">
        <f t="shared" si="87"/>
        <v>858</v>
      </c>
      <c r="H93" s="69"/>
      <c r="I93" s="70">
        <f t="shared" si="88"/>
        <v>0</v>
      </c>
      <c r="J93" s="69"/>
      <c r="K93" s="70">
        <f t="shared" si="89"/>
        <v>0</v>
      </c>
      <c r="L93" s="69"/>
      <c r="M93" s="70">
        <f t="shared" si="90"/>
        <v>0</v>
      </c>
      <c r="N93" s="69"/>
      <c r="O93" s="70">
        <f t="shared" si="91"/>
        <v>0</v>
      </c>
      <c r="P93" s="69"/>
      <c r="Q93" s="70">
        <f t="shared" si="92"/>
        <v>0</v>
      </c>
      <c r="R93" s="71">
        <f t="shared" si="123"/>
        <v>8</v>
      </c>
      <c r="S93" s="70">
        <f t="shared" si="124"/>
        <v>858</v>
      </c>
      <c r="T93" s="72">
        <f t="shared" si="125"/>
        <v>0</v>
      </c>
      <c r="U93" s="73">
        <f t="shared" si="126"/>
        <v>0</v>
      </c>
      <c r="V93" s="73">
        <f t="shared" si="127"/>
        <v>0</v>
      </c>
      <c r="W93" s="73">
        <f t="shared" si="128"/>
        <v>0</v>
      </c>
      <c r="X93" s="73">
        <f t="shared" si="129"/>
        <v>0</v>
      </c>
      <c r="Y93" s="73">
        <f t="shared" si="130"/>
        <v>0</v>
      </c>
      <c r="Z93" s="73">
        <f t="shared" si="131"/>
        <v>0</v>
      </c>
      <c r="AA93" s="74"/>
      <c r="AB93" s="161"/>
      <c r="AC93" s="161"/>
      <c r="AD93" s="161"/>
      <c r="AE93" s="161"/>
      <c r="AF93" s="161"/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71">
        <f t="shared" si="132"/>
        <v>8</v>
      </c>
      <c r="AV93" s="76">
        <f t="shared" si="133"/>
        <v>0</v>
      </c>
      <c r="AW93" s="76">
        <f t="shared" si="134"/>
        <v>0</v>
      </c>
      <c r="AX93" s="76">
        <f t="shared" si="135"/>
        <v>0</v>
      </c>
      <c r="AY93" s="76">
        <f t="shared" si="136"/>
        <v>0</v>
      </c>
      <c r="AZ93" s="76">
        <f t="shared" si="137"/>
        <v>0</v>
      </c>
      <c r="BA93" s="71">
        <f t="shared" si="138"/>
        <v>8</v>
      </c>
      <c r="BB93" s="71">
        <f t="shared" si="93"/>
        <v>0</v>
      </c>
      <c r="BC93" s="77">
        <f t="shared" si="94"/>
        <v>0</v>
      </c>
      <c r="BD93" s="77">
        <f t="shared" si="95"/>
        <v>0</v>
      </c>
      <c r="BE93" s="77">
        <f t="shared" si="96"/>
        <v>0</v>
      </c>
      <c r="BF93" s="77">
        <f t="shared" si="97"/>
        <v>0</v>
      </c>
      <c r="BG93" s="77">
        <f t="shared" si="98"/>
        <v>0</v>
      </c>
      <c r="BH93" s="77">
        <f t="shared" si="99"/>
        <v>0</v>
      </c>
      <c r="BI93" s="77">
        <f t="shared" si="100"/>
        <v>0</v>
      </c>
      <c r="BJ93" s="77">
        <f t="shared" si="101"/>
        <v>0</v>
      </c>
      <c r="BK93" s="77">
        <f t="shared" si="102"/>
        <v>0</v>
      </c>
      <c r="BL93" s="77">
        <f t="shared" si="103"/>
        <v>0</v>
      </c>
      <c r="BM93" s="77">
        <f t="shared" si="104"/>
        <v>0</v>
      </c>
      <c r="BN93" s="77">
        <f t="shared" si="105"/>
        <v>0</v>
      </c>
      <c r="BO93" s="77">
        <f t="shared" si="106"/>
        <v>0</v>
      </c>
      <c r="BP93" s="77">
        <f t="shared" si="107"/>
        <v>0</v>
      </c>
      <c r="BQ93" s="77">
        <f t="shared" si="108"/>
        <v>0</v>
      </c>
      <c r="BR93" s="77">
        <f t="shared" si="109"/>
        <v>0</v>
      </c>
      <c r="BS93" s="77">
        <f t="shared" si="110"/>
        <v>0</v>
      </c>
      <c r="BT93" s="77">
        <f t="shared" si="111"/>
        <v>0</v>
      </c>
      <c r="BU93" s="77">
        <f t="shared" si="112"/>
        <v>0</v>
      </c>
      <c r="BV93" s="77">
        <f t="shared" si="113"/>
        <v>0</v>
      </c>
      <c r="BW93" s="161"/>
      <c r="BX93" s="12" t="str">
        <f t="shared" si="114"/>
        <v/>
      </c>
      <c r="BY93" s="97">
        <f t="shared" si="115"/>
        <v>0</v>
      </c>
      <c r="BZ93" s="161">
        <f t="shared" si="116"/>
        <v>0</v>
      </c>
      <c r="CA93" s="161">
        <f t="shared" si="117"/>
        <v>0</v>
      </c>
      <c r="CB93" s="161">
        <f t="shared" si="118"/>
        <v>0</v>
      </c>
      <c r="CC93" s="161">
        <f t="shared" si="119"/>
        <v>0</v>
      </c>
      <c r="CD93" s="161">
        <f t="shared" si="120"/>
        <v>0</v>
      </c>
      <c r="CE93" s="161">
        <f t="shared" si="121"/>
        <v>0</v>
      </c>
      <c r="CF93" s="161">
        <f t="shared" si="122"/>
        <v>0</v>
      </c>
      <c r="CG93" s="9"/>
    </row>
    <row r="94" spans="1:85">
      <c r="A94" s="168" t="s">
        <v>314</v>
      </c>
      <c r="B94" s="165" t="s">
        <v>315</v>
      </c>
      <c r="C94" s="166" t="s">
        <v>316</v>
      </c>
      <c r="D94" s="167" t="s">
        <v>150</v>
      </c>
      <c r="E94" s="78">
        <v>1</v>
      </c>
      <c r="F94" s="157">
        <v>26.5</v>
      </c>
      <c r="G94" s="68">
        <f t="shared" si="87"/>
        <v>26.5</v>
      </c>
      <c r="H94" s="69"/>
      <c r="I94" s="70">
        <f t="shared" si="88"/>
        <v>0</v>
      </c>
      <c r="J94" s="69"/>
      <c r="K94" s="70">
        <f t="shared" si="89"/>
        <v>0</v>
      </c>
      <c r="L94" s="69"/>
      <c r="M94" s="70">
        <f t="shared" si="90"/>
        <v>0</v>
      </c>
      <c r="N94" s="69"/>
      <c r="O94" s="70">
        <f t="shared" si="91"/>
        <v>0</v>
      </c>
      <c r="P94" s="69"/>
      <c r="Q94" s="70">
        <f t="shared" si="92"/>
        <v>0</v>
      </c>
      <c r="R94" s="71">
        <f t="shared" si="123"/>
        <v>1</v>
      </c>
      <c r="S94" s="70">
        <f t="shared" si="124"/>
        <v>26.5</v>
      </c>
      <c r="T94" s="72">
        <f t="shared" si="125"/>
        <v>0</v>
      </c>
      <c r="U94" s="73">
        <f t="shared" si="126"/>
        <v>0</v>
      </c>
      <c r="V94" s="73">
        <f t="shared" si="127"/>
        <v>0</v>
      </c>
      <c r="W94" s="73">
        <f t="shared" si="128"/>
        <v>0</v>
      </c>
      <c r="X94" s="73">
        <f t="shared" si="129"/>
        <v>0</v>
      </c>
      <c r="Y94" s="73">
        <f t="shared" si="130"/>
        <v>0</v>
      </c>
      <c r="Z94" s="73">
        <f t="shared" si="131"/>
        <v>0</v>
      </c>
      <c r="AA94" s="74"/>
      <c r="AB94" s="161"/>
      <c r="AC94" s="161"/>
      <c r="AD94" s="161"/>
      <c r="AE94" s="161"/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71">
        <f t="shared" si="132"/>
        <v>1</v>
      </c>
      <c r="AV94" s="76">
        <f t="shared" si="133"/>
        <v>0</v>
      </c>
      <c r="AW94" s="76">
        <f t="shared" si="134"/>
        <v>0</v>
      </c>
      <c r="AX94" s="76">
        <f t="shared" si="135"/>
        <v>0</v>
      </c>
      <c r="AY94" s="76">
        <f t="shared" si="136"/>
        <v>0</v>
      </c>
      <c r="AZ94" s="76">
        <f t="shared" si="137"/>
        <v>0</v>
      </c>
      <c r="BA94" s="71">
        <f t="shared" si="138"/>
        <v>1</v>
      </c>
      <c r="BB94" s="71">
        <f t="shared" si="93"/>
        <v>0</v>
      </c>
      <c r="BC94" s="77">
        <f t="shared" si="94"/>
        <v>0</v>
      </c>
      <c r="BD94" s="77">
        <f t="shared" si="95"/>
        <v>0</v>
      </c>
      <c r="BE94" s="77">
        <f t="shared" si="96"/>
        <v>0</v>
      </c>
      <c r="BF94" s="77">
        <f t="shared" si="97"/>
        <v>0</v>
      </c>
      <c r="BG94" s="77">
        <f t="shared" si="98"/>
        <v>0</v>
      </c>
      <c r="BH94" s="77">
        <f t="shared" si="99"/>
        <v>0</v>
      </c>
      <c r="BI94" s="77">
        <f t="shared" si="100"/>
        <v>0</v>
      </c>
      <c r="BJ94" s="77">
        <f t="shared" si="101"/>
        <v>0</v>
      </c>
      <c r="BK94" s="77">
        <f t="shared" si="102"/>
        <v>0</v>
      </c>
      <c r="BL94" s="77">
        <f t="shared" si="103"/>
        <v>0</v>
      </c>
      <c r="BM94" s="77">
        <f t="shared" si="104"/>
        <v>0</v>
      </c>
      <c r="BN94" s="77">
        <f t="shared" si="105"/>
        <v>0</v>
      </c>
      <c r="BO94" s="77">
        <f t="shared" si="106"/>
        <v>0</v>
      </c>
      <c r="BP94" s="77">
        <f t="shared" si="107"/>
        <v>0</v>
      </c>
      <c r="BQ94" s="77">
        <f t="shared" si="108"/>
        <v>0</v>
      </c>
      <c r="BR94" s="77">
        <f t="shared" si="109"/>
        <v>0</v>
      </c>
      <c r="BS94" s="77">
        <f t="shared" si="110"/>
        <v>0</v>
      </c>
      <c r="BT94" s="77">
        <f t="shared" si="111"/>
        <v>0</v>
      </c>
      <c r="BU94" s="77">
        <f t="shared" si="112"/>
        <v>0</v>
      </c>
      <c r="BV94" s="77">
        <f t="shared" si="113"/>
        <v>0</v>
      </c>
      <c r="BW94" s="161"/>
      <c r="BX94" s="12" t="str">
        <f t="shared" si="114"/>
        <v/>
      </c>
      <c r="BY94" s="97">
        <f t="shared" si="115"/>
        <v>0</v>
      </c>
      <c r="BZ94" s="161">
        <f t="shared" si="116"/>
        <v>0</v>
      </c>
      <c r="CA94" s="161">
        <f t="shared" si="117"/>
        <v>0</v>
      </c>
      <c r="CB94" s="161">
        <f t="shared" si="118"/>
        <v>0</v>
      </c>
      <c r="CC94" s="161">
        <f t="shared" si="119"/>
        <v>0</v>
      </c>
      <c r="CD94" s="161">
        <f t="shared" si="120"/>
        <v>0</v>
      </c>
      <c r="CE94" s="161">
        <f t="shared" si="121"/>
        <v>0</v>
      </c>
      <c r="CF94" s="161">
        <f t="shared" si="122"/>
        <v>0</v>
      </c>
      <c r="CG94" s="9"/>
    </row>
    <row r="95" spans="1:85">
      <c r="A95" s="168" t="s">
        <v>317</v>
      </c>
      <c r="B95" s="165" t="s">
        <v>318</v>
      </c>
      <c r="C95" s="166" t="s">
        <v>319</v>
      </c>
      <c r="D95" s="167" t="s">
        <v>150</v>
      </c>
      <c r="E95" s="78">
        <v>6</v>
      </c>
      <c r="F95" s="157">
        <v>28.589999999999996</v>
      </c>
      <c r="G95" s="68">
        <f t="shared" si="87"/>
        <v>171.53999999999996</v>
      </c>
      <c r="H95" s="69"/>
      <c r="I95" s="70">
        <f t="shared" si="88"/>
        <v>0</v>
      </c>
      <c r="J95" s="69"/>
      <c r="K95" s="70">
        <f t="shared" si="89"/>
        <v>0</v>
      </c>
      <c r="L95" s="69"/>
      <c r="M95" s="70">
        <f t="shared" si="90"/>
        <v>0</v>
      </c>
      <c r="N95" s="69"/>
      <c r="O95" s="70">
        <f t="shared" si="91"/>
        <v>0</v>
      </c>
      <c r="P95" s="69"/>
      <c r="Q95" s="70">
        <f t="shared" si="92"/>
        <v>0</v>
      </c>
      <c r="R95" s="71">
        <f t="shared" si="123"/>
        <v>6</v>
      </c>
      <c r="S95" s="70">
        <f t="shared" si="124"/>
        <v>171.53999999999996</v>
      </c>
      <c r="T95" s="72">
        <f t="shared" si="125"/>
        <v>0</v>
      </c>
      <c r="U95" s="73">
        <f t="shared" si="126"/>
        <v>0</v>
      </c>
      <c r="V95" s="73">
        <f t="shared" si="127"/>
        <v>0</v>
      </c>
      <c r="W95" s="73">
        <f t="shared" si="128"/>
        <v>0</v>
      </c>
      <c r="X95" s="73">
        <f t="shared" si="129"/>
        <v>0</v>
      </c>
      <c r="Y95" s="73">
        <f t="shared" si="130"/>
        <v>0</v>
      </c>
      <c r="Z95" s="73">
        <f t="shared" si="131"/>
        <v>0</v>
      </c>
      <c r="AA95" s="74"/>
      <c r="AB95" s="161"/>
      <c r="AC95" s="161"/>
      <c r="AD95" s="161"/>
      <c r="AE95" s="161"/>
      <c r="AF95" s="161"/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71">
        <f t="shared" si="132"/>
        <v>6</v>
      </c>
      <c r="AV95" s="76">
        <f t="shared" si="133"/>
        <v>0</v>
      </c>
      <c r="AW95" s="76">
        <f t="shared" si="134"/>
        <v>0</v>
      </c>
      <c r="AX95" s="76">
        <f t="shared" si="135"/>
        <v>0</v>
      </c>
      <c r="AY95" s="76">
        <f t="shared" si="136"/>
        <v>0</v>
      </c>
      <c r="AZ95" s="76">
        <f t="shared" si="137"/>
        <v>0</v>
      </c>
      <c r="BA95" s="71">
        <f t="shared" si="138"/>
        <v>6</v>
      </c>
      <c r="BB95" s="71">
        <f t="shared" si="93"/>
        <v>0</v>
      </c>
      <c r="BC95" s="77">
        <f t="shared" si="94"/>
        <v>0</v>
      </c>
      <c r="BD95" s="77">
        <f t="shared" si="95"/>
        <v>0</v>
      </c>
      <c r="BE95" s="77">
        <f t="shared" si="96"/>
        <v>0</v>
      </c>
      <c r="BF95" s="77">
        <f t="shared" si="97"/>
        <v>0</v>
      </c>
      <c r="BG95" s="77">
        <f t="shared" si="98"/>
        <v>0</v>
      </c>
      <c r="BH95" s="77">
        <f t="shared" si="99"/>
        <v>0</v>
      </c>
      <c r="BI95" s="77">
        <f t="shared" si="100"/>
        <v>0</v>
      </c>
      <c r="BJ95" s="77">
        <f t="shared" si="101"/>
        <v>0</v>
      </c>
      <c r="BK95" s="77">
        <f t="shared" si="102"/>
        <v>0</v>
      </c>
      <c r="BL95" s="77">
        <f t="shared" si="103"/>
        <v>0</v>
      </c>
      <c r="BM95" s="77">
        <f t="shared" si="104"/>
        <v>0</v>
      </c>
      <c r="BN95" s="77">
        <f t="shared" si="105"/>
        <v>0</v>
      </c>
      <c r="BO95" s="77">
        <f t="shared" si="106"/>
        <v>0</v>
      </c>
      <c r="BP95" s="77">
        <f t="shared" si="107"/>
        <v>0</v>
      </c>
      <c r="BQ95" s="77">
        <f t="shared" si="108"/>
        <v>0</v>
      </c>
      <c r="BR95" s="77">
        <f t="shared" si="109"/>
        <v>0</v>
      </c>
      <c r="BS95" s="77">
        <f t="shared" si="110"/>
        <v>0</v>
      </c>
      <c r="BT95" s="77">
        <f t="shared" si="111"/>
        <v>0</v>
      </c>
      <c r="BU95" s="77">
        <f t="shared" si="112"/>
        <v>0</v>
      </c>
      <c r="BV95" s="77">
        <f t="shared" si="113"/>
        <v>0</v>
      </c>
      <c r="BW95" s="161"/>
      <c r="BX95" s="12" t="str">
        <f t="shared" si="114"/>
        <v/>
      </c>
      <c r="BY95" s="97">
        <f t="shared" si="115"/>
        <v>0</v>
      </c>
      <c r="BZ95" s="161">
        <f t="shared" si="116"/>
        <v>0</v>
      </c>
      <c r="CA95" s="161">
        <f t="shared" si="117"/>
        <v>0</v>
      </c>
      <c r="CB95" s="161">
        <f t="shared" si="118"/>
        <v>0</v>
      </c>
      <c r="CC95" s="161">
        <f t="shared" si="119"/>
        <v>0</v>
      </c>
      <c r="CD95" s="161">
        <f t="shared" si="120"/>
        <v>0</v>
      </c>
      <c r="CE95" s="161">
        <f t="shared" si="121"/>
        <v>0</v>
      </c>
      <c r="CF95" s="161">
        <f t="shared" si="122"/>
        <v>0</v>
      </c>
      <c r="CG95" s="9"/>
    </row>
    <row r="96" spans="1:85">
      <c r="A96" s="168" t="s">
        <v>320</v>
      </c>
      <c r="B96" s="165" t="s">
        <v>321</v>
      </c>
      <c r="C96" s="166" t="s">
        <v>322</v>
      </c>
      <c r="D96" s="167" t="s">
        <v>150</v>
      </c>
      <c r="E96" s="78">
        <v>1</v>
      </c>
      <c r="F96" s="157">
        <v>100.47239999999999</v>
      </c>
      <c r="G96" s="68">
        <f t="shared" si="87"/>
        <v>100.47239999999999</v>
      </c>
      <c r="H96" s="69"/>
      <c r="I96" s="70">
        <f t="shared" si="88"/>
        <v>0</v>
      </c>
      <c r="J96" s="69"/>
      <c r="K96" s="70">
        <f t="shared" si="89"/>
        <v>0</v>
      </c>
      <c r="L96" s="69"/>
      <c r="M96" s="70">
        <f t="shared" si="90"/>
        <v>0</v>
      </c>
      <c r="N96" s="69"/>
      <c r="O96" s="70">
        <f t="shared" si="91"/>
        <v>0</v>
      </c>
      <c r="P96" s="69"/>
      <c r="Q96" s="70">
        <f t="shared" si="92"/>
        <v>0</v>
      </c>
      <c r="R96" s="71">
        <f t="shared" si="123"/>
        <v>1</v>
      </c>
      <c r="S96" s="70">
        <f t="shared" si="124"/>
        <v>100.47239999999999</v>
      </c>
      <c r="T96" s="72">
        <f t="shared" si="125"/>
        <v>0</v>
      </c>
      <c r="U96" s="73">
        <f t="shared" si="126"/>
        <v>0</v>
      </c>
      <c r="V96" s="73">
        <f t="shared" si="127"/>
        <v>0</v>
      </c>
      <c r="W96" s="73">
        <f t="shared" si="128"/>
        <v>0</v>
      </c>
      <c r="X96" s="73">
        <f t="shared" si="129"/>
        <v>0</v>
      </c>
      <c r="Y96" s="73">
        <f t="shared" si="130"/>
        <v>0</v>
      </c>
      <c r="Z96" s="73">
        <f t="shared" si="131"/>
        <v>0</v>
      </c>
      <c r="AA96" s="74"/>
      <c r="AB96" s="161"/>
      <c r="AC96" s="161"/>
      <c r="AD96" s="161"/>
      <c r="AE96" s="161"/>
      <c r="AF96" s="161"/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71">
        <f t="shared" si="132"/>
        <v>1</v>
      </c>
      <c r="AV96" s="76">
        <f t="shared" si="133"/>
        <v>0</v>
      </c>
      <c r="AW96" s="76">
        <f t="shared" si="134"/>
        <v>0</v>
      </c>
      <c r="AX96" s="76">
        <f t="shared" si="135"/>
        <v>0</v>
      </c>
      <c r="AY96" s="76">
        <f t="shared" si="136"/>
        <v>0</v>
      </c>
      <c r="AZ96" s="76">
        <f t="shared" si="137"/>
        <v>0</v>
      </c>
      <c r="BA96" s="71">
        <f t="shared" si="138"/>
        <v>1</v>
      </c>
      <c r="BB96" s="71">
        <f t="shared" si="93"/>
        <v>0</v>
      </c>
      <c r="BC96" s="77">
        <f t="shared" si="94"/>
        <v>0</v>
      </c>
      <c r="BD96" s="77">
        <f t="shared" si="95"/>
        <v>0</v>
      </c>
      <c r="BE96" s="77">
        <f t="shared" si="96"/>
        <v>0</v>
      </c>
      <c r="BF96" s="77">
        <f t="shared" si="97"/>
        <v>0</v>
      </c>
      <c r="BG96" s="77">
        <f t="shared" si="98"/>
        <v>0</v>
      </c>
      <c r="BH96" s="77">
        <f t="shared" si="99"/>
        <v>0</v>
      </c>
      <c r="BI96" s="77">
        <f t="shared" si="100"/>
        <v>0</v>
      </c>
      <c r="BJ96" s="77">
        <f t="shared" si="101"/>
        <v>0</v>
      </c>
      <c r="BK96" s="77">
        <f t="shared" si="102"/>
        <v>0</v>
      </c>
      <c r="BL96" s="77">
        <f t="shared" si="103"/>
        <v>0</v>
      </c>
      <c r="BM96" s="77">
        <f t="shared" si="104"/>
        <v>0</v>
      </c>
      <c r="BN96" s="77">
        <f t="shared" si="105"/>
        <v>0</v>
      </c>
      <c r="BO96" s="77">
        <f t="shared" si="106"/>
        <v>0</v>
      </c>
      <c r="BP96" s="77">
        <f t="shared" si="107"/>
        <v>0</v>
      </c>
      <c r="BQ96" s="77">
        <f t="shared" si="108"/>
        <v>0</v>
      </c>
      <c r="BR96" s="77">
        <f t="shared" si="109"/>
        <v>0</v>
      </c>
      <c r="BS96" s="77">
        <f t="shared" si="110"/>
        <v>0</v>
      </c>
      <c r="BT96" s="77">
        <f t="shared" si="111"/>
        <v>0</v>
      </c>
      <c r="BU96" s="77">
        <f t="shared" si="112"/>
        <v>0</v>
      </c>
      <c r="BV96" s="77">
        <f t="shared" si="113"/>
        <v>0</v>
      </c>
      <c r="BW96" s="161"/>
      <c r="BX96" s="12" t="str">
        <f t="shared" si="114"/>
        <v/>
      </c>
      <c r="BY96" s="97">
        <f t="shared" si="115"/>
        <v>0</v>
      </c>
      <c r="BZ96" s="161">
        <f t="shared" si="116"/>
        <v>0</v>
      </c>
      <c r="CA96" s="161">
        <f t="shared" si="117"/>
        <v>0</v>
      </c>
      <c r="CB96" s="161">
        <f t="shared" si="118"/>
        <v>0</v>
      </c>
      <c r="CC96" s="161">
        <f t="shared" si="119"/>
        <v>0</v>
      </c>
      <c r="CD96" s="161">
        <f t="shared" si="120"/>
        <v>0</v>
      </c>
      <c r="CE96" s="161">
        <f t="shared" si="121"/>
        <v>0</v>
      </c>
      <c r="CF96" s="161">
        <f t="shared" si="122"/>
        <v>0</v>
      </c>
      <c r="CG96" s="9"/>
    </row>
    <row r="97" spans="1:85">
      <c r="A97" s="58" t="s">
        <v>117</v>
      </c>
      <c r="B97" s="59" t="s">
        <v>323</v>
      </c>
      <c r="C97" s="60" t="s">
        <v>324</v>
      </c>
      <c r="D97" s="61" t="s">
        <v>118</v>
      </c>
      <c r="E97" s="61"/>
      <c r="F97" s="61"/>
      <c r="G97" s="62"/>
      <c r="H97" s="63"/>
      <c r="I97" s="64">
        <f t="shared" si="88"/>
        <v>0</v>
      </c>
      <c r="J97" s="63"/>
      <c r="K97" s="64">
        <f t="shared" si="89"/>
        <v>0</v>
      </c>
      <c r="L97" s="63"/>
      <c r="M97" s="64">
        <f t="shared" si="90"/>
        <v>0</v>
      </c>
      <c r="N97" s="63"/>
      <c r="O97" s="64">
        <f t="shared" si="91"/>
        <v>0</v>
      </c>
      <c r="P97" s="63"/>
      <c r="Q97" s="64">
        <f t="shared" si="92"/>
        <v>0</v>
      </c>
      <c r="R97" s="162">
        <f t="shared" si="123"/>
        <v>0</v>
      </c>
      <c r="S97" s="66">
        <f t="shared" si="124"/>
        <v>0</v>
      </c>
      <c r="T97" s="62" t="str">
        <f t="shared" si="125"/>
        <v/>
      </c>
      <c r="U97" s="62">
        <f t="shared" si="126"/>
        <v>0</v>
      </c>
      <c r="V97" s="62">
        <f t="shared" si="127"/>
        <v>0</v>
      </c>
      <c r="W97" s="62">
        <f t="shared" si="128"/>
        <v>0</v>
      </c>
      <c r="X97" s="62">
        <f t="shared" si="129"/>
        <v>0</v>
      </c>
      <c r="Y97" s="62">
        <f t="shared" si="130"/>
        <v>0</v>
      </c>
      <c r="Z97" s="148" t="str">
        <f t="shared" si="131"/>
        <v/>
      </c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7" t="str">
        <f t="shared" si="132"/>
        <v/>
      </c>
      <c r="AV97" s="63">
        <f t="shared" si="133"/>
        <v>0</v>
      </c>
      <c r="AW97" s="63">
        <f t="shared" si="134"/>
        <v>0</v>
      </c>
      <c r="AX97" s="63">
        <f t="shared" si="135"/>
        <v>0</v>
      </c>
      <c r="AY97" s="63">
        <f t="shared" si="136"/>
        <v>0</v>
      </c>
      <c r="AZ97" s="63">
        <f t="shared" si="137"/>
        <v>0</v>
      </c>
      <c r="BA97" s="67">
        <f t="shared" si="138"/>
        <v>0</v>
      </c>
      <c r="BB97" s="67">
        <f t="shared" si="93"/>
        <v>0</v>
      </c>
      <c r="BC97" s="62">
        <f t="shared" si="94"/>
        <v>0</v>
      </c>
      <c r="BD97" s="62">
        <f t="shared" si="95"/>
        <v>0</v>
      </c>
      <c r="BE97" s="62">
        <f t="shared" si="96"/>
        <v>0</v>
      </c>
      <c r="BF97" s="62">
        <f t="shared" si="97"/>
        <v>0</v>
      </c>
      <c r="BG97" s="62">
        <f t="shared" si="98"/>
        <v>0</v>
      </c>
      <c r="BH97" s="62">
        <f t="shared" si="99"/>
        <v>0</v>
      </c>
      <c r="BI97" s="62">
        <f t="shared" si="100"/>
        <v>0</v>
      </c>
      <c r="BJ97" s="62">
        <f t="shared" si="101"/>
        <v>0</v>
      </c>
      <c r="BK97" s="62">
        <f t="shared" si="102"/>
        <v>0</v>
      </c>
      <c r="BL97" s="62">
        <f t="shared" si="103"/>
        <v>0</v>
      </c>
      <c r="BM97" s="62">
        <f t="shared" si="104"/>
        <v>0</v>
      </c>
      <c r="BN97" s="62">
        <f t="shared" si="105"/>
        <v>0</v>
      </c>
      <c r="BO97" s="62">
        <f t="shared" si="106"/>
        <v>0</v>
      </c>
      <c r="BP97" s="62">
        <f t="shared" si="107"/>
        <v>0</v>
      </c>
      <c r="BQ97" s="62">
        <f t="shared" si="108"/>
        <v>0</v>
      </c>
      <c r="BR97" s="62">
        <f t="shared" si="109"/>
        <v>0</v>
      </c>
      <c r="BS97" s="62">
        <f t="shared" si="110"/>
        <v>0</v>
      </c>
      <c r="BT97" s="62">
        <f t="shared" si="111"/>
        <v>0</v>
      </c>
      <c r="BU97" s="62">
        <f t="shared" si="112"/>
        <v>0</v>
      </c>
      <c r="BV97" s="62">
        <f t="shared" si="113"/>
        <v>0</v>
      </c>
      <c r="BW97" s="63"/>
      <c r="BX97" t="str">
        <f t="shared" si="114"/>
        <v/>
      </c>
      <c r="BY97" s="96">
        <f t="shared" si="115"/>
        <v>0</v>
      </c>
      <c r="BZ97" s="96">
        <f t="shared" si="116"/>
        <v>0</v>
      </c>
      <c r="CA97" s="96">
        <f t="shared" si="117"/>
        <v>0</v>
      </c>
      <c r="CB97" s="96">
        <f t="shared" si="118"/>
        <v>0</v>
      </c>
      <c r="CC97" s="96">
        <f t="shared" si="119"/>
        <v>0</v>
      </c>
      <c r="CD97" s="96">
        <f t="shared" si="120"/>
        <v>0</v>
      </c>
      <c r="CE97" s="96">
        <f t="shared" si="121"/>
        <v>0</v>
      </c>
      <c r="CF97" s="96">
        <f t="shared" si="122"/>
        <v>0</v>
      </c>
      <c r="CG97" s="9"/>
    </row>
    <row r="98" spans="1:85">
      <c r="A98" s="58" t="s">
        <v>117</v>
      </c>
      <c r="B98" s="59" t="s">
        <v>325</v>
      </c>
      <c r="C98" s="60" t="s">
        <v>326</v>
      </c>
      <c r="D98" s="61" t="s">
        <v>118</v>
      </c>
      <c r="E98" s="61"/>
      <c r="F98" s="61"/>
      <c r="G98" s="62"/>
      <c r="H98" s="63"/>
      <c r="I98" s="64">
        <f t="shared" si="88"/>
        <v>0</v>
      </c>
      <c r="J98" s="63"/>
      <c r="K98" s="64">
        <f t="shared" si="89"/>
        <v>0</v>
      </c>
      <c r="L98" s="63"/>
      <c r="M98" s="64">
        <f t="shared" si="90"/>
        <v>0</v>
      </c>
      <c r="N98" s="63"/>
      <c r="O98" s="64">
        <f t="shared" si="91"/>
        <v>0</v>
      </c>
      <c r="P98" s="63"/>
      <c r="Q98" s="64">
        <f t="shared" si="92"/>
        <v>0</v>
      </c>
      <c r="R98" s="162">
        <f t="shared" si="123"/>
        <v>0</v>
      </c>
      <c r="S98" s="66">
        <f t="shared" si="124"/>
        <v>0</v>
      </c>
      <c r="T98" s="62" t="str">
        <f t="shared" si="125"/>
        <v/>
      </c>
      <c r="U98" s="62">
        <f t="shared" si="126"/>
        <v>0</v>
      </c>
      <c r="V98" s="62">
        <f t="shared" si="127"/>
        <v>0</v>
      </c>
      <c r="W98" s="62">
        <f t="shared" si="128"/>
        <v>0</v>
      </c>
      <c r="X98" s="62">
        <f t="shared" si="129"/>
        <v>0</v>
      </c>
      <c r="Y98" s="62">
        <f t="shared" si="130"/>
        <v>0</v>
      </c>
      <c r="Z98" s="148" t="str">
        <f t="shared" si="131"/>
        <v/>
      </c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7" t="str">
        <f t="shared" si="132"/>
        <v/>
      </c>
      <c r="AV98" s="63">
        <f t="shared" si="133"/>
        <v>0</v>
      </c>
      <c r="AW98" s="63">
        <f t="shared" si="134"/>
        <v>0</v>
      </c>
      <c r="AX98" s="63">
        <f t="shared" si="135"/>
        <v>0</v>
      </c>
      <c r="AY98" s="63">
        <f t="shared" si="136"/>
        <v>0</v>
      </c>
      <c r="AZ98" s="63">
        <f t="shared" si="137"/>
        <v>0</v>
      </c>
      <c r="BA98" s="67">
        <f t="shared" si="138"/>
        <v>0</v>
      </c>
      <c r="BB98" s="67">
        <f t="shared" si="93"/>
        <v>0</v>
      </c>
      <c r="BC98" s="62">
        <f t="shared" si="94"/>
        <v>0</v>
      </c>
      <c r="BD98" s="62">
        <f t="shared" si="95"/>
        <v>0</v>
      </c>
      <c r="BE98" s="62">
        <f t="shared" si="96"/>
        <v>0</v>
      </c>
      <c r="BF98" s="62">
        <f t="shared" si="97"/>
        <v>0</v>
      </c>
      <c r="BG98" s="62">
        <f t="shared" si="98"/>
        <v>0</v>
      </c>
      <c r="BH98" s="62">
        <f t="shared" si="99"/>
        <v>0</v>
      </c>
      <c r="BI98" s="62">
        <f t="shared" si="100"/>
        <v>0</v>
      </c>
      <c r="BJ98" s="62">
        <f t="shared" si="101"/>
        <v>0</v>
      </c>
      <c r="BK98" s="62">
        <f t="shared" si="102"/>
        <v>0</v>
      </c>
      <c r="BL98" s="62">
        <f t="shared" si="103"/>
        <v>0</v>
      </c>
      <c r="BM98" s="62">
        <f t="shared" si="104"/>
        <v>0</v>
      </c>
      <c r="BN98" s="62">
        <f t="shared" si="105"/>
        <v>0</v>
      </c>
      <c r="BO98" s="62">
        <f t="shared" si="106"/>
        <v>0</v>
      </c>
      <c r="BP98" s="62">
        <f t="shared" si="107"/>
        <v>0</v>
      </c>
      <c r="BQ98" s="62">
        <f t="shared" si="108"/>
        <v>0</v>
      </c>
      <c r="BR98" s="62">
        <f t="shared" si="109"/>
        <v>0</v>
      </c>
      <c r="BS98" s="62">
        <f t="shared" si="110"/>
        <v>0</v>
      </c>
      <c r="BT98" s="62">
        <f t="shared" si="111"/>
        <v>0</v>
      </c>
      <c r="BU98" s="62">
        <f t="shared" si="112"/>
        <v>0</v>
      </c>
      <c r="BV98" s="62">
        <f t="shared" si="113"/>
        <v>0</v>
      </c>
      <c r="BW98" s="63"/>
      <c r="BX98" t="str">
        <f t="shared" si="114"/>
        <v/>
      </c>
      <c r="BY98" s="96">
        <f t="shared" si="115"/>
        <v>0</v>
      </c>
      <c r="BZ98" s="96">
        <f t="shared" si="116"/>
        <v>0</v>
      </c>
      <c r="CA98" s="96">
        <f t="shared" si="117"/>
        <v>0</v>
      </c>
      <c r="CB98" s="96">
        <f t="shared" si="118"/>
        <v>0</v>
      </c>
      <c r="CC98" s="96">
        <f t="shared" si="119"/>
        <v>0</v>
      </c>
      <c r="CD98" s="96">
        <f t="shared" si="120"/>
        <v>0</v>
      </c>
      <c r="CE98" s="96">
        <f t="shared" si="121"/>
        <v>0</v>
      </c>
      <c r="CF98" s="96">
        <f t="shared" si="122"/>
        <v>0</v>
      </c>
      <c r="CG98" s="9"/>
    </row>
    <row r="99" spans="1:85">
      <c r="A99" s="58" t="s">
        <v>117</v>
      </c>
      <c r="B99" s="59" t="s">
        <v>327</v>
      </c>
      <c r="C99" s="60" t="s">
        <v>328</v>
      </c>
      <c r="D99" s="61" t="s">
        <v>118</v>
      </c>
      <c r="E99" s="61"/>
      <c r="F99" s="61"/>
      <c r="G99" s="62"/>
      <c r="H99" s="63"/>
      <c r="I99" s="64">
        <f t="shared" si="88"/>
        <v>0</v>
      </c>
      <c r="J99" s="63"/>
      <c r="K99" s="64">
        <f t="shared" si="89"/>
        <v>0</v>
      </c>
      <c r="L99" s="63"/>
      <c r="M99" s="64">
        <f t="shared" si="90"/>
        <v>0</v>
      </c>
      <c r="N99" s="63"/>
      <c r="O99" s="64">
        <f t="shared" si="91"/>
        <v>0</v>
      </c>
      <c r="P99" s="63"/>
      <c r="Q99" s="64">
        <f t="shared" si="92"/>
        <v>0</v>
      </c>
      <c r="R99" s="162">
        <f t="shared" si="123"/>
        <v>0</v>
      </c>
      <c r="S99" s="66">
        <f t="shared" si="124"/>
        <v>0</v>
      </c>
      <c r="T99" s="62" t="str">
        <f t="shared" si="125"/>
        <v/>
      </c>
      <c r="U99" s="62">
        <f t="shared" si="126"/>
        <v>0</v>
      </c>
      <c r="V99" s="62">
        <f t="shared" si="127"/>
        <v>0</v>
      </c>
      <c r="W99" s="62">
        <f t="shared" si="128"/>
        <v>0</v>
      </c>
      <c r="X99" s="62">
        <f t="shared" si="129"/>
        <v>0</v>
      </c>
      <c r="Y99" s="62">
        <f t="shared" si="130"/>
        <v>0</v>
      </c>
      <c r="Z99" s="148" t="str">
        <f t="shared" si="131"/>
        <v/>
      </c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7" t="str">
        <f t="shared" si="132"/>
        <v/>
      </c>
      <c r="AV99" s="63">
        <f t="shared" si="133"/>
        <v>0</v>
      </c>
      <c r="AW99" s="63">
        <f t="shared" si="134"/>
        <v>0</v>
      </c>
      <c r="AX99" s="63">
        <f t="shared" si="135"/>
        <v>0</v>
      </c>
      <c r="AY99" s="63">
        <f t="shared" si="136"/>
        <v>0</v>
      </c>
      <c r="AZ99" s="63">
        <f t="shared" si="137"/>
        <v>0</v>
      </c>
      <c r="BA99" s="67">
        <f t="shared" si="138"/>
        <v>0</v>
      </c>
      <c r="BB99" s="67">
        <f t="shared" si="93"/>
        <v>0</v>
      </c>
      <c r="BC99" s="62">
        <f t="shared" si="94"/>
        <v>0</v>
      </c>
      <c r="BD99" s="62">
        <f t="shared" si="95"/>
        <v>0</v>
      </c>
      <c r="BE99" s="62">
        <f t="shared" si="96"/>
        <v>0</v>
      </c>
      <c r="BF99" s="62">
        <f t="shared" si="97"/>
        <v>0</v>
      </c>
      <c r="BG99" s="62">
        <f t="shared" si="98"/>
        <v>0</v>
      </c>
      <c r="BH99" s="62">
        <f t="shared" si="99"/>
        <v>0</v>
      </c>
      <c r="BI99" s="62">
        <f t="shared" si="100"/>
        <v>0</v>
      </c>
      <c r="BJ99" s="62">
        <f t="shared" si="101"/>
        <v>0</v>
      </c>
      <c r="BK99" s="62">
        <f t="shared" si="102"/>
        <v>0</v>
      </c>
      <c r="BL99" s="62">
        <f t="shared" si="103"/>
        <v>0</v>
      </c>
      <c r="BM99" s="62">
        <f t="shared" si="104"/>
        <v>0</v>
      </c>
      <c r="BN99" s="62">
        <f t="shared" si="105"/>
        <v>0</v>
      </c>
      <c r="BO99" s="62">
        <f t="shared" si="106"/>
        <v>0</v>
      </c>
      <c r="BP99" s="62">
        <f t="shared" si="107"/>
        <v>0</v>
      </c>
      <c r="BQ99" s="62">
        <f t="shared" si="108"/>
        <v>0</v>
      </c>
      <c r="BR99" s="62">
        <f t="shared" si="109"/>
        <v>0</v>
      </c>
      <c r="BS99" s="62">
        <f t="shared" si="110"/>
        <v>0</v>
      </c>
      <c r="BT99" s="62">
        <f t="shared" si="111"/>
        <v>0</v>
      </c>
      <c r="BU99" s="62">
        <f t="shared" si="112"/>
        <v>0</v>
      </c>
      <c r="BV99" s="62">
        <f t="shared" si="113"/>
        <v>0</v>
      </c>
      <c r="BW99" s="63"/>
      <c r="BX99" t="str">
        <f t="shared" si="114"/>
        <v/>
      </c>
      <c r="BY99" s="96">
        <f t="shared" si="115"/>
        <v>0</v>
      </c>
      <c r="BZ99" s="96">
        <f t="shared" si="116"/>
        <v>0</v>
      </c>
      <c r="CA99" s="96">
        <f t="shared" si="117"/>
        <v>0</v>
      </c>
      <c r="CB99" s="96">
        <f t="shared" si="118"/>
        <v>0</v>
      </c>
      <c r="CC99" s="96">
        <f t="shared" si="119"/>
        <v>0</v>
      </c>
      <c r="CD99" s="96">
        <f t="shared" si="120"/>
        <v>0</v>
      </c>
      <c r="CE99" s="96">
        <f t="shared" si="121"/>
        <v>0</v>
      </c>
      <c r="CF99" s="96">
        <f t="shared" si="122"/>
        <v>0</v>
      </c>
      <c r="CG99" s="9"/>
    </row>
    <row r="100" spans="1:85">
      <c r="A100" s="58" t="s">
        <v>117</v>
      </c>
      <c r="B100" s="59" t="s">
        <v>329</v>
      </c>
      <c r="C100" s="60" t="s">
        <v>330</v>
      </c>
      <c r="D100" s="61" t="s">
        <v>118</v>
      </c>
      <c r="E100" s="61"/>
      <c r="F100" s="61"/>
      <c r="G100" s="62">
        <f>SUM(G101:G115)</f>
        <v>11358.705151999999</v>
      </c>
      <c r="H100" s="63"/>
      <c r="I100" s="64">
        <f t="shared" si="88"/>
        <v>0</v>
      </c>
      <c r="J100" s="63"/>
      <c r="K100" s="64">
        <f t="shared" si="89"/>
        <v>0</v>
      </c>
      <c r="L100" s="63"/>
      <c r="M100" s="64">
        <f t="shared" si="90"/>
        <v>0</v>
      </c>
      <c r="N100" s="63"/>
      <c r="O100" s="64">
        <f t="shared" si="91"/>
        <v>0</v>
      </c>
      <c r="P100" s="63"/>
      <c r="Q100" s="64">
        <f t="shared" si="92"/>
        <v>0</v>
      </c>
      <c r="R100" s="162">
        <f t="shared" si="123"/>
        <v>0</v>
      </c>
      <c r="S100" s="66">
        <f t="shared" si="124"/>
        <v>0</v>
      </c>
      <c r="T100" s="62" t="str">
        <f t="shared" si="125"/>
        <v>suprimido</v>
      </c>
      <c r="U100" s="62">
        <f t="shared" si="126"/>
        <v>0</v>
      </c>
      <c r="V100" s="62">
        <f t="shared" si="127"/>
        <v>0</v>
      </c>
      <c r="W100" s="62">
        <f t="shared" si="128"/>
        <v>0</v>
      </c>
      <c r="X100" s="62">
        <f t="shared" si="129"/>
        <v>0</v>
      </c>
      <c r="Y100" s="62">
        <f t="shared" si="130"/>
        <v>0</v>
      </c>
      <c r="Z100" s="148" t="str">
        <f t="shared" si="131"/>
        <v/>
      </c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7" t="str">
        <f t="shared" si="132"/>
        <v/>
      </c>
      <c r="AV100" s="63">
        <f t="shared" si="133"/>
        <v>0</v>
      </c>
      <c r="AW100" s="63">
        <f t="shared" si="134"/>
        <v>0</v>
      </c>
      <c r="AX100" s="63">
        <f t="shared" si="135"/>
        <v>0</v>
      </c>
      <c r="AY100" s="63">
        <f t="shared" si="136"/>
        <v>0</v>
      </c>
      <c r="AZ100" s="63">
        <f t="shared" si="137"/>
        <v>0</v>
      </c>
      <c r="BA100" s="67">
        <f t="shared" si="138"/>
        <v>0</v>
      </c>
      <c r="BB100" s="67">
        <f t="shared" si="93"/>
        <v>0</v>
      </c>
      <c r="BC100" s="62">
        <f t="shared" si="94"/>
        <v>0</v>
      </c>
      <c r="BD100" s="62">
        <f t="shared" si="95"/>
        <v>0</v>
      </c>
      <c r="BE100" s="62">
        <f t="shared" si="96"/>
        <v>0</v>
      </c>
      <c r="BF100" s="62">
        <f t="shared" si="97"/>
        <v>0</v>
      </c>
      <c r="BG100" s="62">
        <f t="shared" si="98"/>
        <v>0</v>
      </c>
      <c r="BH100" s="62">
        <f t="shared" si="99"/>
        <v>0</v>
      </c>
      <c r="BI100" s="62">
        <f t="shared" si="100"/>
        <v>0</v>
      </c>
      <c r="BJ100" s="62">
        <f t="shared" si="101"/>
        <v>0</v>
      </c>
      <c r="BK100" s="62">
        <f t="shared" si="102"/>
        <v>0</v>
      </c>
      <c r="BL100" s="62">
        <f t="shared" si="103"/>
        <v>0</v>
      </c>
      <c r="BM100" s="62">
        <f t="shared" si="104"/>
        <v>0</v>
      </c>
      <c r="BN100" s="62">
        <f t="shared" si="105"/>
        <v>0</v>
      </c>
      <c r="BO100" s="62">
        <f t="shared" si="106"/>
        <v>0</v>
      </c>
      <c r="BP100" s="62">
        <f t="shared" si="107"/>
        <v>0</v>
      </c>
      <c r="BQ100" s="62">
        <f t="shared" si="108"/>
        <v>0</v>
      </c>
      <c r="BR100" s="62">
        <f t="shared" si="109"/>
        <v>0</v>
      </c>
      <c r="BS100" s="62">
        <f t="shared" si="110"/>
        <v>0</v>
      </c>
      <c r="BT100" s="62">
        <f t="shared" si="111"/>
        <v>0</v>
      </c>
      <c r="BU100" s="62">
        <f t="shared" si="112"/>
        <v>0</v>
      </c>
      <c r="BV100" s="62">
        <f t="shared" si="113"/>
        <v>0</v>
      </c>
      <c r="BW100" s="63"/>
      <c r="BX100" t="str">
        <f t="shared" si="114"/>
        <v/>
      </c>
      <c r="BY100" s="96">
        <f t="shared" si="115"/>
        <v>0</v>
      </c>
      <c r="BZ100" s="96">
        <f t="shared" si="116"/>
        <v>0</v>
      </c>
      <c r="CA100" s="96">
        <f t="shared" si="117"/>
        <v>0</v>
      </c>
      <c r="CB100" s="96">
        <f t="shared" si="118"/>
        <v>0</v>
      </c>
      <c r="CC100" s="96">
        <f t="shared" si="119"/>
        <v>0</v>
      </c>
      <c r="CD100" s="96">
        <f t="shared" si="120"/>
        <v>0</v>
      </c>
      <c r="CE100" s="96">
        <f t="shared" si="121"/>
        <v>0</v>
      </c>
      <c r="CF100" s="96">
        <f t="shared" si="122"/>
        <v>0</v>
      </c>
      <c r="CG100" s="9"/>
    </row>
    <row r="101" spans="1:85">
      <c r="A101" s="168">
        <v>72146</v>
      </c>
      <c r="B101" s="165" t="s">
        <v>331</v>
      </c>
      <c r="C101" s="166" t="s">
        <v>332</v>
      </c>
      <c r="D101" s="167" t="s">
        <v>150</v>
      </c>
      <c r="E101" s="78">
        <v>1</v>
      </c>
      <c r="F101" s="157">
        <v>33.42</v>
      </c>
      <c r="G101" s="68">
        <f t="shared" si="87"/>
        <v>33.42</v>
      </c>
      <c r="H101" s="69"/>
      <c r="I101" s="70">
        <f t="shared" si="88"/>
        <v>0</v>
      </c>
      <c r="J101" s="69"/>
      <c r="K101" s="70">
        <f t="shared" si="89"/>
        <v>0</v>
      </c>
      <c r="L101" s="69"/>
      <c r="M101" s="70">
        <f t="shared" si="90"/>
        <v>0</v>
      </c>
      <c r="N101" s="69"/>
      <c r="O101" s="70">
        <f t="shared" si="91"/>
        <v>0</v>
      </c>
      <c r="P101" s="69"/>
      <c r="Q101" s="70">
        <f t="shared" si="92"/>
        <v>0</v>
      </c>
      <c r="R101" s="71">
        <f t="shared" si="123"/>
        <v>1</v>
      </c>
      <c r="S101" s="70">
        <f t="shared" si="124"/>
        <v>33.42</v>
      </c>
      <c r="T101" s="72">
        <f t="shared" si="125"/>
        <v>0</v>
      </c>
      <c r="U101" s="73">
        <f t="shared" si="126"/>
        <v>0</v>
      </c>
      <c r="V101" s="73">
        <f t="shared" si="127"/>
        <v>0</v>
      </c>
      <c r="W101" s="73">
        <f t="shared" si="128"/>
        <v>0</v>
      </c>
      <c r="X101" s="73">
        <f t="shared" si="129"/>
        <v>0</v>
      </c>
      <c r="Y101" s="73">
        <f t="shared" si="130"/>
        <v>0</v>
      </c>
      <c r="Z101" s="73">
        <f t="shared" si="131"/>
        <v>0</v>
      </c>
      <c r="AA101" s="74"/>
      <c r="AB101" s="161"/>
      <c r="AC101" s="161"/>
      <c r="AD101" s="161"/>
      <c r="AE101" s="161"/>
      <c r="AF101" s="161"/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1"/>
      <c r="AQ101" s="161"/>
      <c r="AR101" s="161"/>
      <c r="AS101" s="161"/>
      <c r="AT101" s="161"/>
      <c r="AU101" s="71">
        <f t="shared" si="132"/>
        <v>1</v>
      </c>
      <c r="AV101" s="76">
        <f t="shared" si="133"/>
        <v>0</v>
      </c>
      <c r="AW101" s="76">
        <f t="shared" si="134"/>
        <v>0</v>
      </c>
      <c r="AX101" s="76">
        <f t="shared" si="135"/>
        <v>0</v>
      </c>
      <c r="AY101" s="76">
        <f t="shared" si="136"/>
        <v>0</v>
      </c>
      <c r="AZ101" s="76">
        <f t="shared" si="137"/>
        <v>0</v>
      </c>
      <c r="BA101" s="71">
        <f t="shared" si="138"/>
        <v>1</v>
      </c>
      <c r="BB101" s="71">
        <f t="shared" si="93"/>
        <v>0</v>
      </c>
      <c r="BC101" s="77">
        <f t="shared" si="94"/>
        <v>0</v>
      </c>
      <c r="BD101" s="77">
        <f t="shared" si="95"/>
        <v>0</v>
      </c>
      <c r="BE101" s="77">
        <f t="shared" si="96"/>
        <v>0</v>
      </c>
      <c r="BF101" s="77">
        <f t="shared" si="97"/>
        <v>0</v>
      </c>
      <c r="BG101" s="77">
        <f t="shared" si="98"/>
        <v>0</v>
      </c>
      <c r="BH101" s="77">
        <f t="shared" si="99"/>
        <v>0</v>
      </c>
      <c r="BI101" s="77">
        <f t="shared" si="100"/>
        <v>0</v>
      </c>
      <c r="BJ101" s="77">
        <f t="shared" si="101"/>
        <v>0</v>
      </c>
      <c r="BK101" s="77">
        <f t="shared" si="102"/>
        <v>0</v>
      </c>
      <c r="BL101" s="77">
        <f t="shared" si="103"/>
        <v>0</v>
      </c>
      <c r="BM101" s="77">
        <f t="shared" si="104"/>
        <v>0</v>
      </c>
      <c r="BN101" s="77">
        <f t="shared" si="105"/>
        <v>0</v>
      </c>
      <c r="BO101" s="77">
        <f t="shared" si="106"/>
        <v>0</v>
      </c>
      <c r="BP101" s="77">
        <f t="shared" si="107"/>
        <v>0</v>
      </c>
      <c r="BQ101" s="77">
        <f t="shared" si="108"/>
        <v>0</v>
      </c>
      <c r="BR101" s="77">
        <f t="shared" si="109"/>
        <v>0</v>
      </c>
      <c r="BS101" s="77">
        <f t="shared" si="110"/>
        <v>0</v>
      </c>
      <c r="BT101" s="77">
        <f t="shared" si="111"/>
        <v>0</v>
      </c>
      <c r="BU101" s="77">
        <f t="shared" si="112"/>
        <v>0</v>
      </c>
      <c r="BV101" s="77">
        <f t="shared" si="113"/>
        <v>0</v>
      </c>
      <c r="BW101" s="161"/>
      <c r="BX101" s="12" t="str">
        <f t="shared" si="114"/>
        <v/>
      </c>
      <c r="BY101" s="97">
        <f t="shared" si="115"/>
        <v>0</v>
      </c>
      <c r="BZ101" s="161">
        <f t="shared" si="116"/>
        <v>0</v>
      </c>
      <c r="CA101" s="161">
        <f t="shared" si="117"/>
        <v>0</v>
      </c>
      <c r="CB101" s="161">
        <f t="shared" si="118"/>
        <v>0</v>
      </c>
      <c r="CC101" s="161">
        <f t="shared" si="119"/>
        <v>0</v>
      </c>
      <c r="CD101" s="161">
        <f t="shared" si="120"/>
        <v>0</v>
      </c>
      <c r="CE101" s="161">
        <f t="shared" si="121"/>
        <v>0</v>
      </c>
      <c r="CF101" s="161">
        <f t="shared" si="122"/>
        <v>0</v>
      </c>
      <c r="CG101" s="9"/>
    </row>
    <row r="102" spans="1:85" ht="30">
      <c r="A102" s="168">
        <v>72144</v>
      </c>
      <c r="B102" s="165" t="s">
        <v>333</v>
      </c>
      <c r="C102" s="166" t="s">
        <v>334</v>
      </c>
      <c r="D102" s="167" t="s">
        <v>150</v>
      </c>
      <c r="E102" s="78">
        <v>1</v>
      </c>
      <c r="F102" s="157">
        <v>53.38</v>
      </c>
      <c r="G102" s="68">
        <f t="shared" si="87"/>
        <v>53.38</v>
      </c>
      <c r="H102" s="69"/>
      <c r="I102" s="70">
        <f t="shared" si="88"/>
        <v>0</v>
      </c>
      <c r="J102" s="69"/>
      <c r="K102" s="70">
        <f t="shared" si="89"/>
        <v>0</v>
      </c>
      <c r="L102" s="69"/>
      <c r="M102" s="70">
        <f t="shared" si="90"/>
        <v>0</v>
      </c>
      <c r="N102" s="69"/>
      <c r="O102" s="70">
        <f t="shared" si="91"/>
        <v>0</v>
      </c>
      <c r="P102" s="69"/>
      <c r="Q102" s="70">
        <f t="shared" si="92"/>
        <v>0</v>
      </c>
      <c r="R102" s="71">
        <f t="shared" si="123"/>
        <v>1</v>
      </c>
      <c r="S102" s="70">
        <f t="shared" si="124"/>
        <v>53.38</v>
      </c>
      <c r="T102" s="72">
        <f t="shared" si="125"/>
        <v>0</v>
      </c>
      <c r="U102" s="73">
        <f t="shared" si="126"/>
        <v>0</v>
      </c>
      <c r="V102" s="73">
        <f t="shared" si="127"/>
        <v>0</v>
      </c>
      <c r="W102" s="73">
        <f t="shared" si="128"/>
        <v>0</v>
      </c>
      <c r="X102" s="73">
        <f t="shared" si="129"/>
        <v>0</v>
      </c>
      <c r="Y102" s="73">
        <f t="shared" si="130"/>
        <v>0</v>
      </c>
      <c r="Z102" s="73">
        <f t="shared" si="131"/>
        <v>0</v>
      </c>
      <c r="AA102" s="74"/>
      <c r="AB102" s="161"/>
      <c r="AC102" s="161"/>
      <c r="AD102" s="161"/>
      <c r="AE102" s="161"/>
      <c r="AF102" s="161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71">
        <f t="shared" si="132"/>
        <v>1</v>
      </c>
      <c r="AV102" s="76">
        <f t="shared" si="133"/>
        <v>0</v>
      </c>
      <c r="AW102" s="76">
        <f t="shared" si="134"/>
        <v>0</v>
      </c>
      <c r="AX102" s="76">
        <f t="shared" si="135"/>
        <v>0</v>
      </c>
      <c r="AY102" s="76">
        <f t="shared" si="136"/>
        <v>0</v>
      </c>
      <c r="AZ102" s="76">
        <f t="shared" si="137"/>
        <v>0</v>
      </c>
      <c r="BA102" s="71">
        <f t="shared" si="138"/>
        <v>1</v>
      </c>
      <c r="BB102" s="71">
        <f t="shared" si="93"/>
        <v>0</v>
      </c>
      <c r="BC102" s="77">
        <f t="shared" si="94"/>
        <v>0</v>
      </c>
      <c r="BD102" s="77">
        <f t="shared" si="95"/>
        <v>0</v>
      </c>
      <c r="BE102" s="77">
        <f t="shared" si="96"/>
        <v>0</v>
      </c>
      <c r="BF102" s="77">
        <f t="shared" si="97"/>
        <v>0</v>
      </c>
      <c r="BG102" s="77">
        <f t="shared" si="98"/>
        <v>0</v>
      </c>
      <c r="BH102" s="77">
        <f t="shared" si="99"/>
        <v>0</v>
      </c>
      <c r="BI102" s="77">
        <f t="shared" si="100"/>
        <v>0</v>
      </c>
      <c r="BJ102" s="77">
        <f t="shared" si="101"/>
        <v>0</v>
      </c>
      <c r="BK102" s="77">
        <f t="shared" si="102"/>
        <v>0</v>
      </c>
      <c r="BL102" s="77">
        <f t="shared" si="103"/>
        <v>0</v>
      </c>
      <c r="BM102" s="77">
        <f t="shared" si="104"/>
        <v>0</v>
      </c>
      <c r="BN102" s="77">
        <f t="shared" si="105"/>
        <v>0</v>
      </c>
      <c r="BO102" s="77">
        <f t="shared" si="106"/>
        <v>0</v>
      </c>
      <c r="BP102" s="77">
        <f t="shared" si="107"/>
        <v>0</v>
      </c>
      <c r="BQ102" s="77">
        <f t="shared" si="108"/>
        <v>0</v>
      </c>
      <c r="BR102" s="77">
        <f t="shared" si="109"/>
        <v>0</v>
      </c>
      <c r="BS102" s="77">
        <f t="shared" si="110"/>
        <v>0</v>
      </c>
      <c r="BT102" s="77">
        <f t="shared" si="111"/>
        <v>0</v>
      </c>
      <c r="BU102" s="77">
        <f t="shared" si="112"/>
        <v>0</v>
      </c>
      <c r="BV102" s="77">
        <f t="shared" si="113"/>
        <v>0</v>
      </c>
      <c r="BW102" s="161"/>
      <c r="BX102" s="12" t="str">
        <f t="shared" si="114"/>
        <v/>
      </c>
      <c r="BY102" s="97">
        <f t="shared" si="115"/>
        <v>0</v>
      </c>
      <c r="BZ102" s="161">
        <f t="shared" si="116"/>
        <v>0</v>
      </c>
      <c r="CA102" s="161">
        <f t="shared" si="117"/>
        <v>0</v>
      </c>
      <c r="CB102" s="161">
        <f t="shared" si="118"/>
        <v>0</v>
      </c>
      <c r="CC102" s="161">
        <f t="shared" si="119"/>
        <v>0</v>
      </c>
      <c r="CD102" s="161">
        <f t="shared" si="120"/>
        <v>0</v>
      </c>
      <c r="CE102" s="161">
        <f t="shared" si="121"/>
        <v>0</v>
      </c>
      <c r="CF102" s="161">
        <f t="shared" si="122"/>
        <v>0</v>
      </c>
      <c r="CG102" s="9"/>
    </row>
    <row r="103" spans="1:85" ht="30">
      <c r="A103" s="168" t="s">
        <v>335</v>
      </c>
      <c r="B103" s="165" t="s">
        <v>336</v>
      </c>
      <c r="C103" s="166" t="s">
        <v>337</v>
      </c>
      <c r="D103" s="167" t="s">
        <v>150</v>
      </c>
      <c r="E103" s="78">
        <v>2</v>
      </c>
      <c r="F103" s="157">
        <v>261.87</v>
      </c>
      <c r="G103" s="68">
        <f t="shared" si="87"/>
        <v>523.74</v>
      </c>
      <c r="H103" s="69"/>
      <c r="I103" s="70">
        <f t="shared" si="88"/>
        <v>0</v>
      </c>
      <c r="J103" s="69"/>
      <c r="K103" s="70">
        <f t="shared" si="89"/>
        <v>0</v>
      </c>
      <c r="L103" s="69"/>
      <c r="M103" s="70">
        <f t="shared" si="90"/>
        <v>0</v>
      </c>
      <c r="N103" s="69"/>
      <c r="O103" s="70">
        <f t="shared" si="91"/>
        <v>0</v>
      </c>
      <c r="P103" s="69"/>
      <c r="Q103" s="70">
        <f t="shared" si="92"/>
        <v>0</v>
      </c>
      <c r="R103" s="71">
        <f t="shared" si="123"/>
        <v>2</v>
      </c>
      <c r="S103" s="70">
        <f t="shared" si="124"/>
        <v>523.74</v>
      </c>
      <c r="T103" s="72">
        <f t="shared" si="125"/>
        <v>0</v>
      </c>
      <c r="U103" s="73">
        <f t="shared" si="126"/>
        <v>0</v>
      </c>
      <c r="V103" s="73">
        <f t="shared" si="127"/>
        <v>0</v>
      </c>
      <c r="W103" s="73">
        <f t="shared" si="128"/>
        <v>0</v>
      </c>
      <c r="X103" s="73">
        <f t="shared" si="129"/>
        <v>0</v>
      </c>
      <c r="Y103" s="73">
        <f t="shared" si="130"/>
        <v>0</v>
      </c>
      <c r="Z103" s="73">
        <f t="shared" si="131"/>
        <v>0</v>
      </c>
      <c r="AA103" s="74"/>
      <c r="AB103" s="161"/>
      <c r="AC103" s="161"/>
      <c r="AD103" s="161"/>
      <c r="AE103" s="161"/>
      <c r="AF103" s="161"/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71">
        <f t="shared" si="132"/>
        <v>2</v>
      </c>
      <c r="AV103" s="76">
        <f t="shared" si="133"/>
        <v>0</v>
      </c>
      <c r="AW103" s="76">
        <f t="shared" si="134"/>
        <v>0</v>
      </c>
      <c r="AX103" s="76">
        <f t="shared" si="135"/>
        <v>0</v>
      </c>
      <c r="AY103" s="76">
        <f t="shared" si="136"/>
        <v>0</v>
      </c>
      <c r="AZ103" s="76">
        <f t="shared" si="137"/>
        <v>0</v>
      </c>
      <c r="BA103" s="71">
        <f t="shared" si="138"/>
        <v>2</v>
      </c>
      <c r="BB103" s="71">
        <f t="shared" si="93"/>
        <v>0</v>
      </c>
      <c r="BC103" s="77">
        <f t="shared" si="94"/>
        <v>0</v>
      </c>
      <c r="BD103" s="77">
        <f t="shared" si="95"/>
        <v>0</v>
      </c>
      <c r="BE103" s="77">
        <f t="shared" si="96"/>
        <v>0</v>
      </c>
      <c r="BF103" s="77">
        <f t="shared" si="97"/>
        <v>0</v>
      </c>
      <c r="BG103" s="77">
        <f t="shared" si="98"/>
        <v>0</v>
      </c>
      <c r="BH103" s="77">
        <f t="shared" si="99"/>
        <v>0</v>
      </c>
      <c r="BI103" s="77">
        <f t="shared" si="100"/>
        <v>0</v>
      </c>
      <c r="BJ103" s="77">
        <f t="shared" si="101"/>
        <v>0</v>
      </c>
      <c r="BK103" s="77">
        <f t="shared" si="102"/>
        <v>0</v>
      </c>
      <c r="BL103" s="77">
        <f t="shared" si="103"/>
        <v>0</v>
      </c>
      <c r="BM103" s="77">
        <f t="shared" si="104"/>
        <v>0</v>
      </c>
      <c r="BN103" s="77">
        <f t="shared" si="105"/>
        <v>0</v>
      </c>
      <c r="BO103" s="77">
        <f t="shared" si="106"/>
        <v>0</v>
      </c>
      <c r="BP103" s="77">
        <f t="shared" si="107"/>
        <v>0</v>
      </c>
      <c r="BQ103" s="77">
        <f t="shared" si="108"/>
        <v>0</v>
      </c>
      <c r="BR103" s="77">
        <f t="shared" si="109"/>
        <v>0</v>
      </c>
      <c r="BS103" s="77">
        <f t="shared" si="110"/>
        <v>0</v>
      </c>
      <c r="BT103" s="77">
        <f t="shared" si="111"/>
        <v>0</v>
      </c>
      <c r="BU103" s="77">
        <f t="shared" si="112"/>
        <v>0</v>
      </c>
      <c r="BV103" s="77">
        <f t="shared" si="113"/>
        <v>0</v>
      </c>
      <c r="BW103" s="161"/>
      <c r="BX103" s="12" t="str">
        <f t="shared" si="114"/>
        <v/>
      </c>
      <c r="BY103" s="97">
        <f t="shared" si="115"/>
        <v>0</v>
      </c>
      <c r="BZ103" s="161">
        <f t="shared" si="116"/>
        <v>0</v>
      </c>
      <c r="CA103" s="161">
        <f t="shared" si="117"/>
        <v>0</v>
      </c>
      <c r="CB103" s="161">
        <f t="shared" si="118"/>
        <v>0</v>
      </c>
      <c r="CC103" s="161">
        <f t="shared" si="119"/>
        <v>0</v>
      </c>
      <c r="CD103" s="161">
        <f t="shared" si="120"/>
        <v>0</v>
      </c>
      <c r="CE103" s="161">
        <f t="shared" si="121"/>
        <v>0</v>
      </c>
      <c r="CF103" s="161">
        <f t="shared" si="122"/>
        <v>0</v>
      </c>
      <c r="CG103" s="9"/>
    </row>
    <row r="104" spans="1:85" ht="30">
      <c r="A104" s="168" t="s">
        <v>338</v>
      </c>
      <c r="B104" s="165" t="s">
        <v>339</v>
      </c>
      <c r="C104" s="166" t="s">
        <v>460</v>
      </c>
      <c r="D104" s="167" t="s">
        <v>150</v>
      </c>
      <c r="E104" s="78">
        <v>10</v>
      </c>
      <c r="F104" s="157">
        <v>106.33</v>
      </c>
      <c r="G104" s="68">
        <f t="shared" si="87"/>
        <v>1063.3</v>
      </c>
      <c r="H104" s="69"/>
      <c r="I104" s="70">
        <f t="shared" si="88"/>
        <v>0</v>
      </c>
      <c r="J104" s="69"/>
      <c r="K104" s="70">
        <f t="shared" si="89"/>
        <v>0</v>
      </c>
      <c r="L104" s="69"/>
      <c r="M104" s="70">
        <f t="shared" si="90"/>
        <v>0</v>
      </c>
      <c r="N104" s="69"/>
      <c r="O104" s="70">
        <f t="shared" si="91"/>
        <v>0</v>
      </c>
      <c r="P104" s="69"/>
      <c r="Q104" s="70">
        <f t="shared" si="92"/>
        <v>0</v>
      </c>
      <c r="R104" s="71">
        <f t="shared" si="123"/>
        <v>10</v>
      </c>
      <c r="S104" s="70">
        <f t="shared" si="124"/>
        <v>1063.3</v>
      </c>
      <c r="T104" s="72">
        <f t="shared" si="125"/>
        <v>0</v>
      </c>
      <c r="U104" s="73">
        <f t="shared" si="126"/>
        <v>0</v>
      </c>
      <c r="V104" s="73">
        <f t="shared" si="127"/>
        <v>0</v>
      </c>
      <c r="W104" s="73">
        <f t="shared" si="128"/>
        <v>0</v>
      </c>
      <c r="X104" s="73">
        <f t="shared" si="129"/>
        <v>0</v>
      </c>
      <c r="Y104" s="73">
        <f t="shared" si="130"/>
        <v>0</v>
      </c>
      <c r="Z104" s="73">
        <f t="shared" si="131"/>
        <v>0</v>
      </c>
      <c r="AA104" s="74"/>
      <c r="AB104" s="161"/>
      <c r="AC104" s="161"/>
      <c r="AD104" s="161"/>
      <c r="AE104" s="161"/>
      <c r="AF104" s="161"/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71">
        <f t="shared" si="132"/>
        <v>10</v>
      </c>
      <c r="AV104" s="76">
        <f t="shared" si="133"/>
        <v>0</v>
      </c>
      <c r="AW104" s="76">
        <f t="shared" si="134"/>
        <v>0</v>
      </c>
      <c r="AX104" s="76">
        <f t="shared" si="135"/>
        <v>0</v>
      </c>
      <c r="AY104" s="76">
        <f t="shared" si="136"/>
        <v>0</v>
      </c>
      <c r="AZ104" s="76">
        <f t="shared" si="137"/>
        <v>0</v>
      </c>
      <c r="BA104" s="71">
        <f t="shared" si="138"/>
        <v>10</v>
      </c>
      <c r="BB104" s="71">
        <f t="shared" si="93"/>
        <v>0</v>
      </c>
      <c r="BC104" s="77">
        <f t="shared" si="94"/>
        <v>0</v>
      </c>
      <c r="BD104" s="77">
        <f t="shared" si="95"/>
        <v>0</v>
      </c>
      <c r="BE104" s="77">
        <f t="shared" si="96"/>
        <v>0</v>
      </c>
      <c r="BF104" s="77">
        <f t="shared" si="97"/>
        <v>0</v>
      </c>
      <c r="BG104" s="77">
        <f t="shared" si="98"/>
        <v>0</v>
      </c>
      <c r="BH104" s="77">
        <f t="shared" si="99"/>
        <v>0</v>
      </c>
      <c r="BI104" s="77">
        <f t="shared" si="100"/>
        <v>0</v>
      </c>
      <c r="BJ104" s="77">
        <f t="shared" si="101"/>
        <v>0</v>
      </c>
      <c r="BK104" s="77">
        <f t="shared" si="102"/>
        <v>0</v>
      </c>
      <c r="BL104" s="77">
        <f t="shared" si="103"/>
        <v>0</v>
      </c>
      <c r="BM104" s="77">
        <f t="shared" si="104"/>
        <v>0</v>
      </c>
      <c r="BN104" s="77">
        <f t="shared" si="105"/>
        <v>0</v>
      </c>
      <c r="BO104" s="77">
        <f t="shared" si="106"/>
        <v>0</v>
      </c>
      <c r="BP104" s="77">
        <f t="shared" si="107"/>
        <v>0</v>
      </c>
      <c r="BQ104" s="77">
        <f t="shared" si="108"/>
        <v>0</v>
      </c>
      <c r="BR104" s="77">
        <f t="shared" si="109"/>
        <v>0</v>
      </c>
      <c r="BS104" s="77">
        <f t="shared" si="110"/>
        <v>0</v>
      </c>
      <c r="BT104" s="77">
        <f t="shared" si="111"/>
        <v>0</v>
      </c>
      <c r="BU104" s="77">
        <f t="shared" si="112"/>
        <v>0</v>
      </c>
      <c r="BV104" s="77">
        <f t="shared" si="113"/>
        <v>0</v>
      </c>
      <c r="BW104" s="161"/>
      <c r="BX104" s="12" t="str">
        <f t="shared" si="114"/>
        <v/>
      </c>
      <c r="BY104" s="97">
        <f t="shared" si="115"/>
        <v>0</v>
      </c>
      <c r="BZ104" s="161">
        <f t="shared" si="116"/>
        <v>0</v>
      </c>
      <c r="CA104" s="161">
        <f t="shared" si="117"/>
        <v>0</v>
      </c>
      <c r="CB104" s="161">
        <f t="shared" si="118"/>
        <v>0</v>
      </c>
      <c r="CC104" s="161">
        <f t="shared" si="119"/>
        <v>0</v>
      </c>
      <c r="CD104" s="161">
        <f t="shared" si="120"/>
        <v>0</v>
      </c>
      <c r="CE104" s="161">
        <f t="shared" si="121"/>
        <v>0</v>
      </c>
      <c r="CF104" s="161">
        <f t="shared" si="122"/>
        <v>0</v>
      </c>
      <c r="CG104" s="9"/>
    </row>
    <row r="105" spans="1:85" ht="30">
      <c r="A105" s="168" t="s">
        <v>340</v>
      </c>
      <c r="B105" s="165" t="s">
        <v>341</v>
      </c>
      <c r="C105" s="166" t="s">
        <v>342</v>
      </c>
      <c r="D105" s="167" t="s">
        <v>150</v>
      </c>
      <c r="E105" s="78">
        <v>4</v>
      </c>
      <c r="F105" s="157">
        <v>148.41</v>
      </c>
      <c r="G105" s="68">
        <f t="shared" si="87"/>
        <v>593.64</v>
      </c>
      <c r="H105" s="69"/>
      <c r="I105" s="70">
        <f t="shared" si="88"/>
        <v>0</v>
      </c>
      <c r="J105" s="69"/>
      <c r="K105" s="70">
        <f t="shared" si="89"/>
        <v>0</v>
      </c>
      <c r="L105" s="69"/>
      <c r="M105" s="70">
        <f t="shared" si="90"/>
        <v>0</v>
      </c>
      <c r="N105" s="69"/>
      <c r="O105" s="70">
        <f t="shared" si="91"/>
        <v>0</v>
      </c>
      <c r="P105" s="69"/>
      <c r="Q105" s="70">
        <f t="shared" si="92"/>
        <v>0</v>
      </c>
      <c r="R105" s="71">
        <f t="shared" si="123"/>
        <v>4</v>
      </c>
      <c r="S105" s="70">
        <f t="shared" si="124"/>
        <v>593.64</v>
      </c>
      <c r="T105" s="72">
        <f t="shared" si="125"/>
        <v>0</v>
      </c>
      <c r="U105" s="73">
        <f t="shared" si="126"/>
        <v>0</v>
      </c>
      <c r="V105" s="73">
        <f t="shared" si="127"/>
        <v>0</v>
      </c>
      <c r="W105" s="73">
        <f t="shared" si="128"/>
        <v>0</v>
      </c>
      <c r="X105" s="73">
        <f t="shared" si="129"/>
        <v>0</v>
      </c>
      <c r="Y105" s="73">
        <f t="shared" si="130"/>
        <v>0</v>
      </c>
      <c r="Z105" s="73">
        <f t="shared" si="131"/>
        <v>0</v>
      </c>
      <c r="AA105" s="74"/>
      <c r="AB105" s="161"/>
      <c r="AC105" s="161"/>
      <c r="AD105" s="161"/>
      <c r="AE105" s="161"/>
      <c r="AF105" s="161"/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71">
        <f t="shared" si="132"/>
        <v>4</v>
      </c>
      <c r="AV105" s="76">
        <f t="shared" si="133"/>
        <v>0</v>
      </c>
      <c r="AW105" s="76">
        <f t="shared" si="134"/>
        <v>0</v>
      </c>
      <c r="AX105" s="76">
        <f t="shared" si="135"/>
        <v>0</v>
      </c>
      <c r="AY105" s="76">
        <f t="shared" si="136"/>
        <v>0</v>
      </c>
      <c r="AZ105" s="76">
        <f t="shared" si="137"/>
        <v>0</v>
      </c>
      <c r="BA105" s="71">
        <f t="shared" si="138"/>
        <v>4</v>
      </c>
      <c r="BB105" s="71">
        <f t="shared" si="93"/>
        <v>0</v>
      </c>
      <c r="BC105" s="77">
        <f t="shared" si="94"/>
        <v>0</v>
      </c>
      <c r="BD105" s="77">
        <f t="shared" si="95"/>
        <v>0</v>
      </c>
      <c r="BE105" s="77">
        <f t="shared" si="96"/>
        <v>0</v>
      </c>
      <c r="BF105" s="77">
        <f t="shared" si="97"/>
        <v>0</v>
      </c>
      <c r="BG105" s="77">
        <f t="shared" si="98"/>
        <v>0</v>
      </c>
      <c r="BH105" s="77">
        <f t="shared" si="99"/>
        <v>0</v>
      </c>
      <c r="BI105" s="77">
        <f t="shared" si="100"/>
        <v>0</v>
      </c>
      <c r="BJ105" s="77">
        <f t="shared" si="101"/>
        <v>0</v>
      </c>
      <c r="BK105" s="77">
        <f t="shared" si="102"/>
        <v>0</v>
      </c>
      <c r="BL105" s="77">
        <f t="shared" si="103"/>
        <v>0</v>
      </c>
      <c r="BM105" s="77">
        <f t="shared" si="104"/>
        <v>0</v>
      </c>
      <c r="BN105" s="77">
        <f t="shared" si="105"/>
        <v>0</v>
      </c>
      <c r="BO105" s="77">
        <f t="shared" si="106"/>
        <v>0</v>
      </c>
      <c r="BP105" s="77">
        <f t="shared" si="107"/>
        <v>0</v>
      </c>
      <c r="BQ105" s="77">
        <f t="shared" si="108"/>
        <v>0</v>
      </c>
      <c r="BR105" s="77">
        <f t="shared" si="109"/>
        <v>0</v>
      </c>
      <c r="BS105" s="77">
        <f t="shared" si="110"/>
        <v>0</v>
      </c>
      <c r="BT105" s="77">
        <f t="shared" si="111"/>
        <v>0</v>
      </c>
      <c r="BU105" s="77">
        <f t="shared" si="112"/>
        <v>0</v>
      </c>
      <c r="BV105" s="77">
        <f t="shared" si="113"/>
        <v>0</v>
      </c>
      <c r="BW105" s="161"/>
      <c r="BX105" s="12" t="str">
        <f t="shared" si="114"/>
        <v/>
      </c>
      <c r="BY105" s="97">
        <f t="shared" si="115"/>
        <v>0</v>
      </c>
      <c r="BZ105" s="161">
        <f t="shared" si="116"/>
        <v>0</v>
      </c>
      <c r="CA105" s="161">
        <f t="shared" si="117"/>
        <v>0</v>
      </c>
      <c r="CB105" s="161">
        <f t="shared" si="118"/>
        <v>0</v>
      </c>
      <c r="CC105" s="161">
        <f t="shared" si="119"/>
        <v>0</v>
      </c>
      <c r="CD105" s="161">
        <f t="shared" si="120"/>
        <v>0</v>
      </c>
      <c r="CE105" s="161">
        <f t="shared" si="121"/>
        <v>0</v>
      </c>
      <c r="CF105" s="161">
        <f t="shared" si="122"/>
        <v>0</v>
      </c>
      <c r="CG105" s="9"/>
    </row>
    <row r="106" spans="1:85">
      <c r="A106" s="168" t="s">
        <v>343</v>
      </c>
      <c r="B106" s="165" t="s">
        <v>344</v>
      </c>
      <c r="C106" s="166" t="s">
        <v>345</v>
      </c>
      <c r="D106" s="167" t="s">
        <v>137</v>
      </c>
      <c r="E106" s="78">
        <v>0.36</v>
      </c>
      <c r="F106" s="157">
        <v>324.98</v>
      </c>
      <c r="G106" s="68">
        <f t="shared" si="87"/>
        <v>116.9928</v>
      </c>
      <c r="H106" s="69"/>
      <c r="I106" s="70">
        <f t="shared" si="88"/>
        <v>0</v>
      </c>
      <c r="J106" s="69"/>
      <c r="K106" s="70">
        <f t="shared" si="89"/>
        <v>0</v>
      </c>
      <c r="L106" s="69"/>
      <c r="M106" s="70">
        <f t="shared" si="90"/>
        <v>0</v>
      </c>
      <c r="N106" s="69"/>
      <c r="O106" s="70">
        <f t="shared" si="91"/>
        <v>0</v>
      </c>
      <c r="P106" s="69"/>
      <c r="Q106" s="70">
        <f t="shared" si="92"/>
        <v>0</v>
      </c>
      <c r="R106" s="71">
        <f t="shared" si="123"/>
        <v>0.36</v>
      </c>
      <c r="S106" s="70">
        <f t="shared" si="124"/>
        <v>116.9928</v>
      </c>
      <c r="T106" s="72">
        <f t="shared" si="125"/>
        <v>0</v>
      </c>
      <c r="U106" s="73">
        <f t="shared" si="126"/>
        <v>0</v>
      </c>
      <c r="V106" s="73">
        <f t="shared" si="127"/>
        <v>0</v>
      </c>
      <c r="W106" s="73">
        <f t="shared" si="128"/>
        <v>0</v>
      </c>
      <c r="X106" s="73">
        <f t="shared" si="129"/>
        <v>0</v>
      </c>
      <c r="Y106" s="73">
        <f t="shared" si="130"/>
        <v>0</v>
      </c>
      <c r="Z106" s="73">
        <f t="shared" si="131"/>
        <v>0</v>
      </c>
      <c r="AA106" s="74"/>
      <c r="AB106" s="161"/>
      <c r="AC106" s="161"/>
      <c r="AD106" s="161"/>
      <c r="AE106" s="161"/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71">
        <f t="shared" si="132"/>
        <v>0.36</v>
      </c>
      <c r="AV106" s="76">
        <f t="shared" si="133"/>
        <v>0</v>
      </c>
      <c r="AW106" s="76">
        <f t="shared" si="134"/>
        <v>0</v>
      </c>
      <c r="AX106" s="76">
        <f t="shared" si="135"/>
        <v>0</v>
      </c>
      <c r="AY106" s="76">
        <f t="shared" si="136"/>
        <v>0</v>
      </c>
      <c r="AZ106" s="76">
        <f t="shared" si="137"/>
        <v>0</v>
      </c>
      <c r="BA106" s="71">
        <f t="shared" si="138"/>
        <v>0.36</v>
      </c>
      <c r="BB106" s="71">
        <f t="shared" si="93"/>
        <v>0</v>
      </c>
      <c r="BC106" s="77">
        <f t="shared" si="94"/>
        <v>0</v>
      </c>
      <c r="BD106" s="77">
        <f t="shared" si="95"/>
        <v>0</v>
      </c>
      <c r="BE106" s="77">
        <f t="shared" si="96"/>
        <v>0</v>
      </c>
      <c r="BF106" s="77">
        <f t="shared" si="97"/>
        <v>0</v>
      </c>
      <c r="BG106" s="77">
        <f t="shared" si="98"/>
        <v>0</v>
      </c>
      <c r="BH106" s="77">
        <f t="shared" si="99"/>
        <v>0</v>
      </c>
      <c r="BI106" s="77">
        <f t="shared" si="100"/>
        <v>0</v>
      </c>
      <c r="BJ106" s="77">
        <f t="shared" si="101"/>
        <v>0</v>
      </c>
      <c r="BK106" s="77">
        <f t="shared" si="102"/>
        <v>0</v>
      </c>
      <c r="BL106" s="77">
        <f t="shared" si="103"/>
        <v>0</v>
      </c>
      <c r="BM106" s="77">
        <f t="shared" si="104"/>
        <v>0</v>
      </c>
      <c r="BN106" s="77">
        <f t="shared" si="105"/>
        <v>0</v>
      </c>
      <c r="BO106" s="77">
        <f t="shared" si="106"/>
        <v>0</v>
      </c>
      <c r="BP106" s="77">
        <f t="shared" si="107"/>
        <v>0</v>
      </c>
      <c r="BQ106" s="77">
        <f t="shared" si="108"/>
        <v>0</v>
      </c>
      <c r="BR106" s="77">
        <f t="shared" si="109"/>
        <v>0</v>
      </c>
      <c r="BS106" s="77">
        <f t="shared" si="110"/>
        <v>0</v>
      </c>
      <c r="BT106" s="77">
        <f t="shared" si="111"/>
        <v>0</v>
      </c>
      <c r="BU106" s="77">
        <f t="shared" si="112"/>
        <v>0</v>
      </c>
      <c r="BV106" s="77">
        <f t="shared" si="113"/>
        <v>0</v>
      </c>
      <c r="BW106" s="161"/>
      <c r="BX106" s="12" t="str">
        <f t="shared" si="114"/>
        <v/>
      </c>
      <c r="BY106" s="97">
        <f t="shared" si="115"/>
        <v>0</v>
      </c>
      <c r="BZ106" s="161">
        <f t="shared" si="116"/>
        <v>0</v>
      </c>
      <c r="CA106" s="161">
        <f t="shared" si="117"/>
        <v>0</v>
      </c>
      <c r="CB106" s="161">
        <f t="shared" si="118"/>
        <v>0</v>
      </c>
      <c r="CC106" s="161">
        <f t="shared" si="119"/>
        <v>0</v>
      </c>
      <c r="CD106" s="161">
        <f t="shared" si="120"/>
        <v>0</v>
      </c>
      <c r="CE106" s="161">
        <f t="shared" si="121"/>
        <v>0</v>
      </c>
      <c r="CF106" s="161">
        <f t="shared" si="122"/>
        <v>0</v>
      </c>
      <c r="CG106" s="9"/>
    </row>
    <row r="107" spans="1:85">
      <c r="A107" s="168" t="s">
        <v>346</v>
      </c>
      <c r="B107" s="165" t="s">
        <v>347</v>
      </c>
      <c r="C107" s="166" t="s">
        <v>348</v>
      </c>
      <c r="D107" s="167" t="s">
        <v>64</v>
      </c>
      <c r="E107" s="78">
        <v>3.74</v>
      </c>
      <c r="F107" s="157">
        <v>28.41</v>
      </c>
      <c r="G107" s="68">
        <f t="shared" si="87"/>
        <v>106.25340000000001</v>
      </c>
      <c r="H107" s="69"/>
      <c r="I107" s="70">
        <f t="shared" si="88"/>
        <v>0</v>
      </c>
      <c r="J107" s="69"/>
      <c r="K107" s="70">
        <f t="shared" si="89"/>
        <v>0</v>
      </c>
      <c r="L107" s="69"/>
      <c r="M107" s="70">
        <f t="shared" si="90"/>
        <v>0</v>
      </c>
      <c r="N107" s="69"/>
      <c r="O107" s="70">
        <f t="shared" si="91"/>
        <v>0</v>
      </c>
      <c r="P107" s="69"/>
      <c r="Q107" s="70">
        <f t="shared" si="92"/>
        <v>0</v>
      </c>
      <c r="R107" s="71">
        <f t="shared" si="123"/>
        <v>3.74</v>
      </c>
      <c r="S107" s="70">
        <f t="shared" si="124"/>
        <v>106.25340000000001</v>
      </c>
      <c r="T107" s="72">
        <f t="shared" si="125"/>
        <v>0</v>
      </c>
      <c r="U107" s="73">
        <f t="shared" si="126"/>
        <v>0</v>
      </c>
      <c r="V107" s="73">
        <f t="shared" si="127"/>
        <v>0</v>
      </c>
      <c r="W107" s="73">
        <f t="shared" si="128"/>
        <v>0</v>
      </c>
      <c r="X107" s="73">
        <f t="shared" si="129"/>
        <v>0</v>
      </c>
      <c r="Y107" s="73">
        <f t="shared" si="130"/>
        <v>0</v>
      </c>
      <c r="Z107" s="73">
        <f t="shared" si="131"/>
        <v>0</v>
      </c>
      <c r="AA107" s="74"/>
      <c r="AB107" s="161"/>
      <c r="AC107" s="161"/>
      <c r="AD107" s="161"/>
      <c r="AE107" s="161"/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71">
        <f t="shared" si="132"/>
        <v>3.74</v>
      </c>
      <c r="AV107" s="76">
        <f t="shared" si="133"/>
        <v>0</v>
      </c>
      <c r="AW107" s="76">
        <f t="shared" si="134"/>
        <v>0</v>
      </c>
      <c r="AX107" s="76">
        <f t="shared" si="135"/>
        <v>0</v>
      </c>
      <c r="AY107" s="76">
        <f t="shared" si="136"/>
        <v>0</v>
      </c>
      <c r="AZ107" s="76">
        <f t="shared" si="137"/>
        <v>0</v>
      </c>
      <c r="BA107" s="71">
        <f t="shared" si="138"/>
        <v>3.74</v>
      </c>
      <c r="BB107" s="71">
        <f t="shared" si="93"/>
        <v>0</v>
      </c>
      <c r="BC107" s="77">
        <f t="shared" si="94"/>
        <v>0</v>
      </c>
      <c r="BD107" s="77">
        <f t="shared" si="95"/>
        <v>0</v>
      </c>
      <c r="BE107" s="77">
        <f t="shared" si="96"/>
        <v>0</v>
      </c>
      <c r="BF107" s="77">
        <f t="shared" si="97"/>
        <v>0</v>
      </c>
      <c r="BG107" s="77">
        <f t="shared" si="98"/>
        <v>0</v>
      </c>
      <c r="BH107" s="77">
        <f t="shared" si="99"/>
        <v>0</v>
      </c>
      <c r="BI107" s="77">
        <f t="shared" si="100"/>
        <v>0</v>
      </c>
      <c r="BJ107" s="77">
        <f t="shared" si="101"/>
        <v>0</v>
      </c>
      <c r="BK107" s="77">
        <f t="shared" si="102"/>
        <v>0</v>
      </c>
      <c r="BL107" s="77">
        <f t="shared" si="103"/>
        <v>0</v>
      </c>
      <c r="BM107" s="77">
        <f t="shared" si="104"/>
        <v>0</v>
      </c>
      <c r="BN107" s="77">
        <f t="shared" si="105"/>
        <v>0</v>
      </c>
      <c r="BO107" s="77">
        <f t="shared" si="106"/>
        <v>0</v>
      </c>
      <c r="BP107" s="77">
        <f t="shared" si="107"/>
        <v>0</v>
      </c>
      <c r="BQ107" s="77">
        <f t="shared" si="108"/>
        <v>0</v>
      </c>
      <c r="BR107" s="77">
        <f t="shared" si="109"/>
        <v>0</v>
      </c>
      <c r="BS107" s="77">
        <f t="shared" si="110"/>
        <v>0</v>
      </c>
      <c r="BT107" s="77">
        <f t="shared" si="111"/>
        <v>0</v>
      </c>
      <c r="BU107" s="77">
        <f t="shared" si="112"/>
        <v>0</v>
      </c>
      <c r="BV107" s="77">
        <f t="shared" si="113"/>
        <v>0</v>
      </c>
      <c r="BW107" s="161"/>
      <c r="BX107" s="12" t="str">
        <f t="shared" si="114"/>
        <v/>
      </c>
      <c r="BY107" s="97">
        <f t="shared" si="115"/>
        <v>0</v>
      </c>
      <c r="BZ107" s="161">
        <f t="shared" si="116"/>
        <v>0</v>
      </c>
      <c r="CA107" s="161">
        <f t="shared" si="117"/>
        <v>0</v>
      </c>
      <c r="CB107" s="161">
        <f t="shared" si="118"/>
        <v>0</v>
      </c>
      <c r="CC107" s="161">
        <f t="shared" si="119"/>
        <v>0</v>
      </c>
      <c r="CD107" s="161">
        <f t="shared" si="120"/>
        <v>0</v>
      </c>
      <c r="CE107" s="161">
        <f t="shared" si="121"/>
        <v>0</v>
      </c>
      <c r="CF107" s="161">
        <f t="shared" si="122"/>
        <v>0</v>
      </c>
      <c r="CG107" s="9"/>
    </row>
    <row r="108" spans="1:85">
      <c r="A108" s="168" t="s">
        <v>346</v>
      </c>
      <c r="B108" s="165" t="s">
        <v>349</v>
      </c>
      <c r="C108" s="166" t="s">
        <v>350</v>
      </c>
      <c r="D108" s="167" t="s">
        <v>64</v>
      </c>
      <c r="E108" s="78">
        <v>5.64</v>
      </c>
      <c r="F108" s="157">
        <v>28.41</v>
      </c>
      <c r="G108" s="68">
        <f t="shared" si="87"/>
        <v>160.23239999999998</v>
      </c>
      <c r="H108" s="69"/>
      <c r="I108" s="70">
        <f t="shared" si="88"/>
        <v>0</v>
      </c>
      <c r="J108" s="69"/>
      <c r="K108" s="70">
        <f t="shared" si="89"/>
        <v>0</v>
      </c>
      <c r="L108" s="69"/>
      <c r="M108" s="70">
        <f t="shared" si="90"/>
        <v>0</v>
      </c>
      <c r="N108" s="69"/>
      <c r="O108" s="70">
        <f t="shared" si="91"/>
        <v>0</v>
      </c>
      <c r="P108" s="69"/>
      <c r="Q108" s="70">
        <f t="shared" si="92"/>
        <v>0</v>
      </c>
      <c r="R108" s="71">
        <f t="shared" si="123"/>
        <v>5.64</v>
      </c>
      <c r="S108" s="70">
        <f t="shared" si="124"/>
        <v>160.23239999999998</v>
      </c>
      <c r="T108" s="72">
        <f t="shared" si="125"/>
        <v>0</v>
      </c>
      <c r="U108" s="73">
        <f t="shared" si="126"/>
        <v>0</v>
      </c>
      <c r="V108" s="73">
        <f t="shared" si="127"/>
        <v>0</v>
      </c>
      <c r="W108" s="73">
        <f t="shared" si="128"/>
        <v>0</v>
      </c>
      <c r="X108" s="73">
        <f t="shared" si="129"/>
        <v>0</v>
      </c>
      <c r="Y108" s="73">
        <f t="shared" si="130"/>
        <v>0</v>
      </c>
      <c r="Z108" s="73">
        <f t="shared" si="131"/>
        <v>0</v>
      </c>
      <c r="AA108" s="74"/>
      <c r="AB108" s="161"/>
      <c r="AC108" s="161"/>
      <c r="AD108" s="161"/>
      <c r="AE108" s="161"/>
      <c r="AF108" s="161"/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71">
        <f t="shared" si="132"/>
        <v>5.64</v>
      </c>
      <c r="AV108" s="76">
        <f t="shared" si="133"/>
        <v>0</v>
      </c>
      <c r="AW108" s="76">
        <f t="shared" si="134"/>
        <v>0</v>
      </c>
      <c r="AX108" s="76">
        <f t="shared" si="135"/>
        <v>0</v>
      </c>
      <c r="AY108" s="76">
        <f t="shared" si="136"/>
        <v>0</v>
      </c>
      <c r="AZ108" s="76">
        <f t="shared" si="137"/>
        <v>0</v>
      </c>
      <c r="BA108" s="71">
        <f t="shared" si="138"/>
        <v>5.64</v>
      </c>
      <c r="BB108" s="71">
        <f t="shared" si="93"/>
        <v>0</v>
      </c>
      <c r="BC108" s="77">
        <f t="shared" si="94"/>
        <v>0</v>
      </c>
      <c r="BD108" s="77">
        <f t="shared" si="95"/>
        <v>0</v>
      </c>
      <c r="BE108" s="77">
        <f t="shared" si="96"/>
        <v>0</v>
      </c>
      <c r="BF108" s="77">
        <f t="shared" si="97"/>
        <v>0</v>
      </c>
      <c r="BG108" s="77">
        <f t="shared" si="98"/>
        <v>0</v>
      </c>
      <c r="BH108" s="77">
        <f t="shared" si="99"/>
        <v>0</v>
      </c>
      <c r="BI108" s="77">
        <f t="shared" si="100"/>
        <v>0</v>
      </c>
      <c r="BJ108" s="77">
        <f t="shared" si="101"/>
        <v>0</v>
      </c>
      <c r="BK108" s="77">
        <f t="shared" si="102"/>
        <v>0</v>
      </c>
      <c r="BL108" s="77">
        <f t="shared" si="103"/>
        <v>0</v>
      </c>
      <c r="BM108" s="77">
        <f t="shared" si="104"/>
        <v>0</v>
      </c>
      <c r="BN108" s="77">
        <f t="shared" si="105"/>
        <v>0</v>
      </c>
      <c r="BO108" s="77">
        <f t="shared" si="106"/>
        <v>0</v>
      </c>
      <c r="BP108" s="77">
        <f t="shared" si="107"/>
        <v>0</v>
      </c>
      <c r="BQ108" s="77">
        <f t="shared" si="108"/>
        <v>0</v>
      </c>
      <c r="BR108" s="77">
        <f t="shared" si="109"/>
        <v>0</v>
      </c>
      <c r="BS108" s="77">
        <f t="shared" si="110"/>
        <v>0</v>
      </c>
      <c r="BT108" s="77">
        <f t="shared" si="111"/>
        <v>0</v>
      </c>
      <c r="BU108" s="77">
        <f t="shared" si="112"/>
        <v>0</v>
      </c>
      <c r="BV108" s="77">
        <f t="shared" si="113"/>
        <v>0</v>
      </c>
      <c r="BW108" s="161"/>
      <c r="BX108" s="12" t="str">
        <f t="shared" si="114"/>
        <v/>
      </c>
      <c r="BY108" s="97">
        <f t="shared" si="115"/>
        <v>0</v>
      </c>
      <c r="BZ108" s="161">
        <f t="shared" si="116"/>
        <v>0</v>
      </c>
      <c r="CA108" s="161">
        <f t="shared" si="117"/>
        <v>0</v>
      </c>
      <c r="CB108" s="161">
        <f t="shared" si="118"/>
        <v>0</v>
      </c>
      <c r="CC108" s="161">
        <f t="shared" si="119"/>
        <v>0</v>
      </c>
      <c r="CD108" s="161">
        <f t="shared" si="120"/>
        <v>0</v>
      </c>
      <c r="CE108" s="161">
        <f t="shared" si="121"/>
        <v>0</v>
      </c>
      <c r="CF108" s="161">
        <f t="shared" si="122"/>
        <v>0</v>
      </c>
      <c r="CG108" s="9"/>
    </row>
    <row r="109" spans="1:85" ht="45">
      <c r="A109" s="168" t="s">
        <v>351</v>
      </c>
      <c r="B109" s="165" t="s">
        <v>352</v>
      </c>
      <c r="C109" s="166" t="s">
        <v>353</v>
      </c>
      <c r="D109" s="167" t="s">
        <v>150</v>
      </c>
      <c r="E109" s="78">
        <v>1.89</v>
      </c>
      <c r="F109" s="157">
        <v>1375.7667999999999</v>
      </c>
      <c r="G109" s="68">
        <f t="shared" si="87"/>
        <v>2600.1992519999994</v>
      </c>
      <c r="H109" s="69"/>
      <c r="I109" s="70">
        <f t="shared" si="88"/>
        <v>0</v>
      </c>
      <c r="J109" s="69"/>
      <c r="K109" s="70">
        <f t="shared" si="89"/>
        <v>0</v>
      </c>
      <c r="L109" s="69"/>
      <c r="M109" s="70">
        <f t="shared" si="90"/>
        <v>0</v>
      </c>
      <c r="N109" s="69"/>
      <c r="O109" s="70">
        <f t="shared" si="91"/>
        <v>0</v>
      </c>
      <c r="P109" s="69"/>
      <c r="Q109" s="70">
        <f t="shared" si="92"/>
        <v>0</v>
      </c>
      <c r="R109" s="71">
        <f t="shared" si="123"/>
        <v>1.89</v>
      </c>
      <c r="S109" s="70">
        <f t="shared" si="124"/>
        <v>2600.1992519999994</v>
      </c>
      <c r="T109" s="72">
        <f t="shared" si="125"/>
        <v>0</v>
      </c>
      <c r="U109" s="73">
        <f t="shared" si="126"/>
        <v>0</v>
      </c>
      <c r="V109" s="73">
        <f t="shared" si="127"/>
        <v>0</v>
      </c>
      <c r="W109" s="73">
        <f t="shared" si="128"/>
        <v>0</v>
      </c>
      <c r="X109" s="73">
        <f t="shared" si="129"/>
        <v>0</v>
      </c>
      <c r="Y109" s="73">
        <f t="shared" si="130"/>
        <v>0</v>
      </c>
      <c r="Z109" s="73">
        <f t="shared" si="131"/>
        <v>0</v>
      </c>
      <c r="AA109" s="74"/>
      <c r="AB109" s="161"/>
      <c r="AC109" s="161"/>
      <c r="AD109" s="161"/>
      <c r="AE109" s="161"/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71">
        <f t="shared" si="132"/>
        <v>1.89</v>
      </c>
      <c r="AV109" s="76">
        <f t="shared" si="133"/>
        <v>0</v>
      </c>
      <c r="AW109" s="76">
        <f t="shared" si="134"/>
        <v>0</v>
      </c>
      <c r="AX109" s="76">
        <f t="shared" si="135"/>
        <v>0</v>
      </c>
      <c r="AY109" s="76">
        <f t="shared" si="136"/>
        <v>0</v>
      </c>
      <c r="AZ109" s="76">
        <f t="shared" si="137"/>
        <v>0</v>
      </c>
      <c r="BA109" s="71">
        <f t="shared" si="138"/>
        <v>1.89</v>
      </c>
      <c r="BB109" s="71">
        <f t="shared" si="93"/>
        <v>0</v>
      </c>
      <c r="BC109" s="77">
        <f t="shared" si="94"/>
        <v>0</v>
      </c>
      <c r="BD109" s="77">
        <f t="shared" si="95"/>
        <v>0</v>
      </c>
      <c r="BE109" s="77">
        <f t="shared" si="96"/>
        <v>0</v>
      </c>
      <c r="BF109" s="77">
        <f t="shared" si="97"/>
        <v>0</v>
      </c>
      <c r="BG109" s="77">
        <f t="shared" si="98"/>
        <v>0</v>
      </c>
      <c r="BH109" s="77">
        <f t="shared" si="99"/>
        <v>0</v>
      </c>
      <c r="BI109" s="77">
        <f t="shared" si="100"/>
        <v>0</v>
      </c>
      <c r="BJ109" s="77">
        <f t="shared" si="101"/>
        <v>0</v>
      </c>
      <c r="BK109" s="77">
        <f t="shared" si="102"/>
        <v>0</v>
      </c>
      <c r="BL109" s="77">
        <f t="shared" si="103"/>
        <v>0</v>
      </c>
      <c r="BM109" s="77">
        <f t="shared" si="104"/>
        <v>0</v>
      </c>
      <c r="BN109" s="77">
        <f t="shared" si="105"/>
        <v>0</v>
      </c>
      <c r="BO109" s="77">
        <f t="shared" si="106"/>
        <v>0</v>
      </c>
      <c r="BP109" s="77">
        <f t="shared" si="107"/>
        <v>0</v>
      </c>
      <c r="BQ109" s="77">
        <f t="shared" si="108"/>
        <v>0</v>
      </c>
      <c r="BR109" s="77">
        <f t="shared" si="109"/>
        <v>0</v>
      </c>
      <c r="BS109" s="77">
        <f t="shared" si="110"/>
        <v>0</v>
      </c>
      <c r="BT109" s="77">
        <f t="shared" si="111"/>
        <v>0</v>
      </c>
      <c r="BU109" s="77">
        <f t="shared" si="112"/>
        <v>0</v>
      </c>
      <c r="BV109" s="77">
        <f t="shared" si="113"/>
        <v>0</v>
      </c>
      <c r="BW109" s="161"/>
      <c r="BX109" s="12" t="str">
        <f t="shared" si="114"/>
        <v/>
      </c>
      <c r="BY109" s="97">
        <f t="shared" si="115"/>
        <v>0</v>
      </c>
      <c r="BZ109" s="161">
        <f t="shared" si="116"/>
        <v>0</v>
      </c>
      <c r="CA109" s="161">
        <f t="shared" si="117"/>
        <v>0</v>
      </c>
      <c r="CB109" s="161">
        <f t="shared" si="118"/>
        <v>0</v>
      </c>
      <c r="CC109" s="161">
        <f t="shared" si="119"/>
        <v>0</v>
      </c>
      <c r="CD109" s="161">
        <f t="shared" si="120"/>
        <v>0</v>
      </c>
      <c r="CE109" s="161">
        <f t="shared" si="121"/>
        <v>0</v>
      </c>
      <c r="CF109" s="161">
        <f t="shared" si="122"/>
        <v>0</v>
      </c>
      <c r="CG109" s="9"/>
    </row>
    <row r="110" spans="1:85" ht="30">
      <c r="A110" s="168">
        <v>72120</v>
      </c>
      <c r="B110" s="165" t="s">
        <v>354</v>
      </c>
      <c r="C110" s="166" t="s">
        <v>355</v>
      </c>
      <c r="D110" s="167" t="s">
        <v>137</v>
      </c>
      <c r="E110" s="78">
        <v>0.65</v>
      </c>
      <c r="F110" s="157">
        <v>166.72</v>
      </c>
      <c r="G110" s="68">
        <f t="shared" si="87"/>
        <v>108.36800000000001</v>
      </c>
      <c r="H110" s="69"/>
      <c r="I110" s="70">
        <f t="shared" si="88"/>
        <v>0</v>
      </c>
      <c r="J110" s="69"/>
      <c r="K110" s="70">
        <f t="shared" si="89"/>
        <v>0</v>
      </c>
      <c r="L110" s="69"/>
      <c r="M110" s="70">
        <f t="shared" si="90"/>
        <v>0</v>
      </c>
      <c r="N110" s="69"/>
      <c r="O110" s="70">
        <f t="shared" si="91"/>
        <v>0</v>
      </c>
      <c r="P110" s="69"/>
      <c r="Q110" s="70">
        <f t="shared" si="92"/>
        <v>0</v>
      </c>
      <c r="R110" s="71">
        <f t="shared" si="123"/>
        <v>0.65</v>
      </c>
      <c r="S110" s="70">
        <f t="shared" si="124"/>
        <v>108.36800000000001</v>
      </c>
      <c r="T110" s="72">
        <f t="shared" si="125"/>
        <v>0</v>
      </c>
      <c r="U110" s="73">
        <f t="shared" si="126"/>
        <v>0</v>
      </c>
      <c r="V110" s="73">
        <f t="shared" si="127"/>
        <v>0</v>
      </c>
      <c r="W110" s="73">
        <f t="shared" si="128"/>
        <v>0</v>
      </c>
      <c r="X110" s="73">
        <f t="shared" si="129"/>
        <v>0</v>
      </c>
      <c r="Y110" s="73">
        <f t="shared" si="130"/>
        <v>0</v>
      </c>
      <c r="Z110" s="73">
        <f t="shared" si="131"/>
        <v>0</v>
      </c>
      <c r="AA110" s="74"/>
      <c r="AB110" s="161"/>
      <c r="AC110" s="161"/>
      <c r="AD110" s="161"/>
      <c r="AE110" s="161"/>
      <c r="AF110" s="161"/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71">
        <f t="shared" si="132"/>
        <v>0.65</v>
      </c>
      <c r="AV110" s="76">
        <f t="shared" si="133"/>
        <v>0</v>
      </c>
      <c r="AW110" s="76">
        <f t="shared" si="134"/>
        <v>0</v>
      </c>
      <c r="AX110" s="76">
        <f t="shared" si="135"/>
        <v>0</v>
      </c>
      <c r="AY110" s="76">
        <f t="shared" si="136"/>
        <v>0</v>
      </c>
      <c r="AZ110" s="76">
        <f t="shared" si="137"/>
        <v>0</v>
      </c>
      <c r="BA110" s="71">
        <f t="shared" si="138"/>
        <v>0.65</v>
      </c>
      <c r="BB110" s="71">
        <f t="shared" si="93"/>
        <v>0</v>
      </c>
      <c r="BC110" s="77">
        <f t="shared" si="94"/>
        <v>0</v>
      </c>
      <c r="BD110" s="77">
        <f t="shared" si="95"/>
        <v>0</v>
      </c>
      <c r="BE110" s="77">
        <f t="shared" si="96"/>
        <v>0</v>
      </c>
      <c r="BF110" s="77">
        <f t="shared" si="97"/>
        <v>0</v>
      </c>
      <c r="BG110" s="77">
        <f t="shared" si="98"/>
        <v>0</v>
      </c>
      <c r="BH110" s="77">
        <f t="shared" si="99"/>
        <v>0</v>
      </c>
      <c r="BI110" s="77">
        <f t="shared" si="100"/>
        <v>0</v>
      </c>
      <c r="BJ110" s="77">
        <f t="shared" si="101"/>
        <v>0</v>
      </c>
      <c r="BK110" s="77">
        <f t="shared" si="102"/>
        <v>0</v>
      </c>
      <c r="BL110" s="77">
        <f t="shared" si="103"/>
        <v>0</v>
      </c>
      <c r="BM110" s="77">
        <f t="shared" si="104"/>
        <v>0</v>
      </c>
      <c r="BN110" s="77">
        <f t="shared" si="105"/>
        <v>0</v>
      </c>
      <c r="BO110" s="77">
        <f t="shared" si="106"/>
        <v>0</v>
      </c>
      <c r="BP110" s="77">
        <f t="shared" si="107"/>
        <v>0</v>
      </c>
      <c r="BQ110" s="77">
        <f t="shared" si="108"/>
        <v>0</v>
      </c>
      <c r="BR110" s="77">
        <f t="shared" si="109"/>
        <v>0</v>
      </c>
      <c r="BS110" s="77">
        <f t="shared" si="110"/>
        <v>0</v>
      </c>
      <c r="BT110" s="77">
        <f t="shared" si="111"/>
        <v>0</v>
      </c>
      <c r="BU110" s="77">
        <f t="shared" si="112"/>
        <v>0</v>
      </c>
      <c r="BV110" s="77">
        <f t="shared" si="113"/>
        <v>0</v>
      </c>
      <c r="BW110" s="161"/>
      <c r="BX110" s="12" t="str">
        <f t="shared" si="114"/>
        <v/>
      </c>
      <c r="BY110" s="97">
        <f t="shared" si="115"/>
        <v>0</v>
      </c>
      <c r="BZ110" s="161">
        <f t="shared" si="116"/>
        <v>0</v>
      </c>
      <c r="CA110" s="161">
        <f t="shared" si="117"/>
        <v>0</v>
      </c>
      <c r="CB110" s="161">
        <f t="shared" si="118"/>
        <v>0</v>
      </c>
      <c r="CC110" s="161">
        <f t="shared" si="119"/>
        <v>0</v>
      </c>
      <c r="CD110" s="161">
        <f t="shared" si="120"/>
        <v>0</v>
      </c>
      <c r="CE110" s="161">
        <f t="shared" si="121"/>
        <v>0</v>
      </c>
      <c r="CF110" s="161">
        <f t="shared" si="122"/>
        <v>0</v>
      </c>
      <c r="CG110" s="9"/>
    </row>
    <row r="111" spans="1:85" ht="30">
      <c r="A111" s="168" t="s">
        <v>356</v>
      </c>
      <c r="B111" s="165" t="s">
        <v>357</v>
      </c>
      <c r="C111" s="166" t="s">
        <v>358</v>
      </c>
      <c r="D111" s="167" t="s">
        <v>137</v>
      </c>
      <c r="E111" s="78">
        <v>10.5</v>
      </c>
      <c r="F111" s="157">
        <v>435.51</v>
      </c>
      <c r="G111" s="68">
        <f t="shared" si="87"/>
        <v>4572.8549999999996</v>
      </c>
      <c r="H111" s="69"/>
      <c r="I111" s="70">
        <f t="shared" si="88"/>
        <v>0</v>
      </c>
      <c r="J111" s="69"/>
      <c r="K111" s="70">
        <f t="shared" si="89"/>
        <v>0</v>
      </c>
      <c r="L111" s="69"/>
      <c r="M111" s="70">
        <f t="shared" si="90"/>
        <v>0</v>
      </c>
      <c r="N111" s="69"/>
      <c r="O111" s="70">
        <f t="shared" si="91"/>
        <v>0</v>
      </c>
      <c r="P111" s="69"/>
      <c r="Q111" s="70">
        <f t="shared" si="92"/>
        <v>0</v>
      </c>
      <c r="R111" s="71">
        <f t="shared" si="123"/>
        <v>10.5</v>
      </c>
      <c r="S111" s="70">
        <f t="shared" si="124"/>
        <v>4572.8549999999996</v>
      </c>
      <c r="T111" s="72">
        <f t="shared" si="125"/>
        <v>0</v>
      </c>
      <c r="U111" s="73">
        <f t="shared" si="126"/>
        <v>0</v>
      </c>
      <c r="V111" s="73">
        <f t="shared" si="127"/>
        <v>0</v>
      </c>
      <c r="W111" s="73">
        <f t="shared" si="128"/>
        <v>0</v>
      </c>
      <c r="X111" s="73">
        <f t="shared" si="129"/>
        <v>0</v>
      </c>
      <c r="Y111" s="73">
        <f t="shared" si="130"/>
        <v>0</v>
      </c>
      <c r="Z111" s="73">
        <f t="shared" si="131"/>
        <v>0</v>
      </c>
      <c r="AA111" s="74"/>
      <c r="AB111" s="161"/>
      <c r="AC111" s="161"/>
      <c r="AD111" s="161"/>
      <c r="AE111" s="161"/>
      <c r="AF111" s="161"/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71">
        <f t="shared" si="132"/>
        <v>10.5</v>
      </c>
      <c r="AV111" s="76">
        <f t="shared" si="133"/>
        <v>0</v>
      </c>
      <c r="AW111" s="76">
        <f t="shared" si="134"/>
        <v>0</v>
      </c>
      <c r="AX111" s="76">
        <f t="shared" si="135"/>
        <v>0</v>
      </c>
      <c r="AY111" s="76">
        <f t="shared" si="136"/>
        <v>0</v>
      </c>
      <c r="AZ111" s="76">
        <f t="shared" si="137"/>
        <v>0</v>
      </c>
      <c r="BA111" s="71">
        <f t="shared" si="138"/>
        <v>10.5</v>
      </c>
      <c r="BB111" s="71">
        <f t="shared" si="93"/>
        <v>0</v>
      </c>
      <c r="BC111" s="77">
        <f t="shared" si="94"/>
        <v>0</v>
      </c>
      <c r="BD111" s="77">
        <f t="shared" si="95"/>
        <v>0</v>
      </c>
      <c r="BE111" s="77">
        <f t="shared" si="96"/>
        <v>0</v>
      </c>
      <c r="BF111" s="77">
        <f t="shared" si="97"/>
        <v>0</v>
      </c>
      <c r="BG111" s="77">
        <f t="shared" si="98"/>
        <v>0</v>
      </c>
      <c r="BH111" s="77">
        <f t="shared" si="99"/>
        <v>0</v>
      </c>
      <c r="BI111" s="77">
        <f t="shared" si="100"/>
        <v>0</v>
      </c>
      <c r="BJ111" s="77">
        <f t="shared" si="101"/>
        <v>0</v>
      </c>
      <c r="BK111" s="77">
        <f t="shared" si="102"/>
        <v>0</v>
      </c>
      <c r="BL111" s="77">
        <f t="shared" si="103"/>
        <v>0</v>
      </c>
      <c r="BM111" s="77">
        <f t="shared" si="104"/>
        <v>0</v>
      </c>
      <c r="BN111" s="77">
        <f t="shared" si="105"/>
        <v>0</v>
      </c>
      <c r="BO111" s="77">
        <f t="shared" si="106"/>
        <v>0</v>
      </c>
      <c r="BP111" s="77">
        <f t="shared" si="107"/>
        <v>0</v>
      </c>
      <c r="BQ111" s="77">
        <f t="shared" si="108"/>
        <v>0</v>
      </c>
      <c r="BR111" s="77">
        <f t="shared" si="109"/>
        <v>0</v>
      </c>
      <c r="BS111" s="77">
        <f t="shared" si="110"/>
        <v>0</v>
      </c>
      <c r="BT111" s="77">
        <f t="shared" si="111"/>
        <v>0</v>
      </c>
      <c r="BU111" s="77">
        <f t="shared" si="112"/>
        <v>0</v>
      </c>
      <c r="BV111" s="77">
        <f t="shared" si="113"/>
        <v>0</v>
      </c>
      <c r="BW111" s="161"/>
      <c r="BX111" s="12" t="str">
        <f t="shared" si="114"/>
        <v/>
      </c>
      <c r="BY111" s="97">
        <f t="shared" si="115"/>
        <v>0</v>
      </c>
      <c r="BZ111" s="161">
        <f t="shared" si="116"/>
        <v>0</v>
      </c>
      <c r="CA111" s="161">
        <f t="shared" si="117"/>
        <v>0</v>
      </c>
      <c r="CB111" s="161">
        <f t="shared" si="118"/>
        <v>0</v>
      </c>
      <c r="CC111" s="161">
        <f t="shared" si="119"/>
        <v>0</v>
      </c>
      <c r="CD111" s="161">
        <f t="shared" si="120"/>
        <v>0</v>
      </c>
      <c r="CE111" s="161">
        <f t="shared" si="121"/>
        <v>0</v>
      </c>
      <c r="CF111" s="161">
        <f t="shared" si="122"/>
        <v>0</v>
      </c>
      <c r="CG111" s="9"/>
    </row>
    <row r="112" spans="1:85">
      <c r="A112" s="168" t="s">
        <v>359</v>
      </c>
      <c r="B112" s="165" t="s">
        <v>360</v>
      </c>
      <c r="C112" s="166" t="s">
        <v>361</v>
      </c>
      <c r="D112" s="167" t="s">
        <v>150</v>
      </c>
      <c r="E112" s="78">
        <v>9</v>
      </c>
      <c r="F112" s="157">
        <v>2.3475000000000001</v>
      </c>
      <c r="G112" s="68">
        <f t="shared" si="87"/>
        <v>21.127500000000001</v>
      </c>
      <c r="H112" s="69"/>
      <c r="I112" s="70">
        <f t="shared" si="88"/>
        <v>0</v>
      </c>
      <c r="J112" s="69"/>
      <c r="K112" s="70">
        <f t="shared" si="89"/>
        <v>0</v>
      </c>
      <c r="L112" s="69"/>
      <c r="M112" s="70">
        <f t="shared" si="90"/>
        <v>0</v>
      </c>
      <c r="N112" s="69"/>
      <c r="O112" s="70">
        <f t="shared" si="91"/>
        <v>0</v>
      </c>
      <c r="P112" s="69"/>
      <c r="Q112" s="70">
        <f t="shared" si="92"/>
        <v>0</v>
      </c>
      <c r="R112" s="71">
        <f t="shared" si="123"/>
        <v>9</v>
      </c>
      <c r="S112" s="70">
        <f t="shared" si="124"/>
        <v>21.127500000000001</v>
      </c>
      <c r="T112" s="72">
        <f t="shared" si="125"/>
        <v>0</v>
      </c>
      <c r="U112" s="73">
        <f t="shared" si="126"/>
        <v>0</v>
      </c>
      <c r="V112" s="73">
        <f t="shared" si="127"/>
        <v>0</v>
      </c>
      <c r="W112" s="73">
        <f t="shared" si="128"/>
        <v>0</v>
      </c>
      <c r="X112" s="73">
        <f t="shared" si="129"/>
        <v>0</v>
      </c>
      <c r="Y112" s="73">
        <f t="shared" si="130"/>
        <v>0</v>
      </c>
      <c r="Z112" s="73">
        <f t="shared" si="131"/>
        <v>0</v>
      </c>
      <c r="AA112" s="74"/>
      <c r="AB112" s="161"/>
      <c r="AC112" s="161"/>
      <c r="AD112" s="161"/>
      <c r="AE112" s="161"/>
      <c r="AF112" s="161"/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71">
        <f t="shared" si="132"/>
        <v>9</v>
      </c>
      <c r="AV112" s="76">
        <f t="shared" si="133"/>
        <v>0</v>
      </c>
      <c r="AW112" s="76">
        <f t="shared" si="134"/>
        <v>0</v>
      </c>
      <c r="AX112" s="76">
        <f t="shared" si="135"/>
        <v>0</v>
      </c>
      <c r="AY112" s="76">
        <f t="shared" si="136"/>
        <v>0</v>
      </c>
      <c r="AZ112" s="76">
        <f t="shared" si="137"/>
        <v>0</v>
      </c>
      <c r="BA112" s="71">
        <f t="shared" si="138"/>
        <v>9</v>
      </c>
      <c r="BB112" s="71">
        <f t="shared" si="93"/>
        <v>0</v>
      </c>
      <c r="BC112" s="77">
        <f t="shared" si="94"/>
        <v>0</v>
      </c>
      <c r="BD112" s="77">
        <f t="shared" si="95"/>
        <v>0</v>
      </c>
      <c r="BE112" s="77">
        <f t="shared" si="96"/>
        <v>0</v>
      </c>
      <c r="BF112" s="77">
        <f t="shared" si="97"/>
        <v>0</v>
      </c>
      <c r="BG112" s="77">
        <f t="shared" si="98"/>
        <v>0</v>
      </c>
      <c r="BH112" s="77">
        <f t="shared" si="99"/>
        <v>0</v>
      </c>
      <c r="BI112" s="77">
        <f t="shared" si="100"/>
        <v>0</v>
      </c>
      <c r="BJ112" s="77">
        <f t="shared" si="101"/>
        <v>0</v>
      </c>
      <c r="BK112" s="77">
        <f t="shared" si="102"/>
        <v>0</v>
      </c>
      <c r="BL112" s="77">
        <f t="shared" si="103"/>
        <v>0</v>
      </c>
      <c r="BM112" s="77">
        <f t="shared" si="104"/>
        <v>0</v>
      </c>
      <c r="BN112" s="77">
        <f t="shared" si="105"/>
        <v>0</v>
      </c>
      <c r="BO112" s="77">
        <f t="shared" si="106"/>
        <v>0</v>
      </c>
      <c r="BP112" s="77">
        <f t="shared" si="107"/>
        <v>0</v>
      </c>
      <c r="BQ112" s="77">
        <f t="shared" si="108"/>
        <v>0</v>
      </c>
      <c r="BR112" s="77">
        <f t="shared" si="109"/>
        <v>0</v>
      </c>
      <c r="BS112" s="77">
        <f t="shared" si="110"/>
        <v>0</v>
      </c>
      <c r="BT112" s="77">
        <f t="shared" si="111"/>
        <v>0</v>
      </c>
      <c r="BU112" s="77">
        <f t="shared" si="112"/>
        <v>0</v>
      </c>
      <c r="BV112" s="77">
        <f t="shared" si="113"/>
        <v>0</v>
      </c>
      <c r="BW112" s="161"/>
      <c r="BX112" s="12" t="str">
        <f t="shared" si="114"/>
        <v/>
      </c>
      <c r="BY112" s="97">
        <f t="shared" si="115"/>
        <v>0</v>
      </c>
      <c r="BZ112" s="161">
        <f t="shared" si="116"/>
        <v>0</v>
      </c>
      <c r="CA112" s="161">
        <f t="shared" si="117"/>
        <v>0</v>
      </c>
      <c r="CB112" s="161">
        <f t="shared" si="118"/>
        <v>0</v>
      </c>
      <c r="CC112" s="161">
        <f t="shared" si="119"/>
        <v>0</v>
      </c>
      <c r="CD112" s="161">
        <f t="shared" si="120"/>
        <v>0</v>
      </c>
      <c r="CE112" s="161">
        <f t="shared" si="121"/>
        <v>0</v>
      </c>
      <c r="CF112" s="161">
        <f t="shared" si="122"/>
        <v>0</v>
      </c>
      <c r="CG112" s="9"/>
    </row>
    <row r="113" spans="1:85" ht="30">
      <c r="A113" s="168">
        <v>72149</v>
      </c>
      <c r="B113" s="165" t="s">
        <v>362</v>
      </c>
      <c r="C113" s="166" t="s">
        <v>363</v>
      </c>
      <c r="D113" s="167" t="s">
        <v>150</v>
      </c>
      <c r="E113" s="78">
        <v>3.6399999999999997</v>
      </c>
      <c r="F113" s="157">
        <v>31.72</v>
      </c>
      <c r="G113" s="68">
        <f t="shared" si="87"/>
        <v>115.46079999999999</v>
      </c>
      <c r="H113" s="69"/>
      <c r="I113" s="70">
        <f t="shared" si="88"/>
        <v>0</v>
      </c>
      <c r="J113" s="69"/>
      <c r="K113" s="70">
        <f t="shared" si="89"/>
        <v>0</v>
      </c>
      <c r="L113" s="69"/>
      <c r="M113" s="70">
        <f t="shared" si="90"/>
        <v>0</v>
      </c>
      <c r="N113" s="69"/>
      <c r="O113" s="70">
        <f t="shared" si="91"/>
        <v>0</v>
      </c>
      <c r="P113" s="69"/>
      <c r="Q113" s="70">
        <f t="shared" si="92"/>
        <v>0</v>
      </c>
      <c r="R113" s="71">
        <f t="shared" si="123"/>
        <v>3.6399999999999997</v>
      </c>
      <c r="S113" s="70">
        <f t="shared" si="124"/>
        <v>115.46079999999999</v>
      </c>
      <c r="T113" s="72">
        <f t="shared" si="125"/>
        <v>0</v>
      </c>
      <c r="U113" s="73">
        <f t="shared" si="126"/>
        <v>0</v>
      </c>
      <c r="V113" s="73">
        <f t="shared" si="127"/>
        <v>0</v>
      </c>
      <c r="W113" s="73">
        <f t="shared" si="128"/>
        <v>0</v>
      </c>
      <c r="X113" s="73">
        <f t="shared" si="129"/>
        <v>0</v>
      </c>
      <c r="Y113" s="73">
        <f t="shared" si="130"/>
        <v>0</v>
      </c>
      <c r="Z113" s="73">
        <f t="shared" si="131"/>
        <v>0</v>
      </c>
      <c r="AA113" s="74"/>
      <c r="AB113" s="161"/>
      <c r="AC113" s="161"/>
      <c r="AD113" s="161"/>
      <c r="AE113" s="161"/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71">
        <f t="shared" si="132"/>
        <v>3.6399999999999997</v>
      </c>
      <c r="AV113" s="76">
        <f t="shared" si="133"/>
        <v>0</v>
      </c>
      <c r="AW113" s="76">
        <f t="shared" si="134"/>
        <v>0</v>
      </c>
      <c r="AX113" s="76">
        <f t="shared" si="135"/>
        <v>0</v>
      </c>
      <c r="AY113" s="76">
        <f t="shared" si="136"/>
        <v>0</v>
      </c>
      <c r="AZ113" s="76">
        <f t="shared" si="137"/>
        <v>0</v>
      </c>
      <c r="BA113" s="71">
        <f t="shared" si="138"/>
        <v>3.6399999999999997</v>
      </c>
      <c r="BB113" s="71">
        <f t="shared" si="93"/>
        <v>0</v>
      </c>
      <c r="BC113" s="77">
        <f t="shared" si="94"/>
        <v>0</v>
      </c>
      <c r="BD113" s="77">
        <f t="shared" si="95"/>
        <v>0</v>
      </c>
      <c r="BE113" s="77">
        <f t="shared" si="96"/>
        <v>0</v>
      </c>
      <c r="BF113" s="77">
        <f t="shared" si="97"/>
        <v>0</v>
      </c>
      <c r="BG113" s="77">
        <f t="shared" si="98"/>
        <v>0</v>
      </c>
      <c r="BH113" s="77">
        <f t="shared" si="99"/>
        <v>0</v>
      </c>
      <c r="BI113" s="77">
        <f t="shared" si="100"/>
        <v>0</v>
      </c>
      <c r="BJ113" s="77">
        <f t="shared" si="101"/>
        <v>0</v>
      </c>
      <c r="BK113" s="77">
        <f t="shared" si="102"/>
        <v>0</v>
      </c>
      <c r="BL113" s="77">
        <f t="shared" si="103"/>
        <v>0</v>
      </c>
      <c r="BM113" s="77">
        <f t="shared" si="104"/>
        <v>0</v>
      </c>
      <c r="BN113" s="77">
        <f t="shared" si="105"/>
        <v>0</v>
      </c>
      <c r="BO113" s="77">
        <f t="shared" si="106"/>
        <v>0</v>
      </c>
      <c r="BP113" s="77">
        <f t="shared" si="107"/>
        <v>0</v>
      </c>
      <c r="BQ113" s="77">
        <f t="shared" si="108"/>
        <v>0</v>
      </c>
      <c r="BR113" s="77">
        <f t="shared" si="109"/>
        <v>0</v>
      </c>
      <c r="BS113" s="77">
        <f t="shared" si="110"/>
        <v>0</v>
      </c>
      <c r="BT113" s="77">
        <f t="shared" si="111"/>
        <v>0</v>
      </c>
      <c r="BU113" s="77">
        <f t="shared" si="112"/>
        <v>0</v>
      </c>
      <c r="BV113" s="77">
        <f t="shared" si="113"/>
        <v>0</v>
      </c>
      <c r="BW113" s="161"/>
      <c r="BX113" s="12" t="str">
        <f t="shared" si="114"/>
        <v/>
      </c>
      <c r="BY113" s="97">
        <f t="shared" si="115"/>
        <v>0</v>
      </c>
      <c r="BZ113" s="161">
        <f t="shared" si="116"/>
        <v>0</v>
      </c>
      <c r="CA113" s="161">
        <f t="shared" si="117"/>
        <v>0</v>
      </c>
      <c r="CB113" s="161">
        <f t="shared" si="118"/>
        <v>0</v>
      </c>
      <c r="CC113" s="161">
        <f t="shared" si="119"/>
        <v>0</v>
      </c>
      <c r="CD113" s="161">
        <f t="shared" si="120"/>
        <v>0</v>
      </c>
      <c r="CE113" s="161">
        <f t="shared" si="121"/>
        <v>0</v>
      </c>
      <c r="CF113" s="161">
        <f t="shared" si="122"/>
        <v>0</v>
      </c>
      <c r="CG113" s="9"/>
    </row>
    <row r="114" spans="1:85">
      <c r="A114" s="168" t="s">
        <v>364</v>
      </c>
      <c r="B114" s="165" t="s">
        <v>365</v>
      </c>
      <c r="C114" s="166" t="s">
        <v>366</v>
      </c>
      <c r="D114" s="167" t="s">
        <v>150</v>
      </c>
      <c r="E114" s="78">
        <v>3</v>
      </c>
      <c r="F114" s="157">
        <v>205.58</v>
      </c>
      <c r="G114" s="68">
        <f t="shared" si="87"/>
        <v>616.74</v>
      </c>
      <c r="H114" s="69"/>
      <c r="I114" s="70">
        <f t="shared" si="88"/>
        <v>0</v>
      </c>
      <c r="J114" s="69"/>
      <c r="K114" s="70">
        <f t="shared" si="89"/>
        <v>0</v>
      </c>
      <c r="L114" s="69"/>
      <c r="M114" s="70">
        <f t="shared" si="90"/>
        <v>0</v>
      </c>
      <c r="N114" s="69"/>
      <c r="O114" s="70">
        <f t="shared" si="91"/>
        <v>0</v>
      </c>
      <c r="P114" s="69"/>
      <c r="Q114" s="70">
        <f t="shared" si="92"/>
        <v>0</v>
      </c>
      <c r="R114" s="71">
        <f t="shared" si="123"/>
        <v>3</v>
      </c>
      <c r="S114" s="70">
        <f t="shared" si="124"/>
        <v>616.74</v>
      </c>
      <c r="T114" s="72">
        <f t="shared" si="125"/>
        <v>0</v>
      </c>
      <c r="U114" s="73">
        <f t="shared" si="126"/>
        <v>0</v>
      </c>
      <c r="V114" s="73">
        <f t="shared" si="127"/>
        <v>0</v>
      </c>
      <c r="W114" s="73">
        <f t="shared" si="128"/>
        <v>0</v>
      </c>
      <c r="X114" s="73">
        <f t="shared" si="129"/>
        <v>0</v>
      </c>
      <c r="Y114" s="73">
        <f t="shared" si="130"/>
        <v>0</v>
      </c>
      <c r="Z114" s="73">
        <f t="shared" si="131"/>
        <v>0</v>
      </c>
      <c r="AA114" s="74"/>
      <c r="AB114" s="161"/>
      <c r="AC114" s="161"/>
      <c r="AD114" s="161"/>
      <c r="AE114" s="161"/>
      <c r="AF114" s="161"/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71">
        <f t="shared" si="132"/>
        <v>3</v>
      </c>
      <c r="AV114" s="76">
        <f t="shared" si="133"/>
        <v>0</v>
      </c>
      <c r="AW114" s="76">
        <f t="shared" si="134"/>
        <v>0</v>
      </c>
      <c r="AX114" s="76">
        <f t="shared" si="135"/>
        <v>0</v>
      </c>
      <c r="AY114" s="76">
        <f t="shared" si="136"/>
        <v>0</v>
      </c>
      <c r="AZ114" s="76">
        <f t="shared" si="137"/>
        <v>0</v>
      </c>
      <c r="BA114" s="71">
        <f t="shared" si="138"/>
        <v>3</v>
      </c>
      <c r="BB114" s="71">
        <f t="shared" si="93"/>
        <v>0</v>
      </c>
      <c r="BC114" s="77">
        <f t="shared" si="94"/>
        <v>0</v>
      </c>
      <c r="BD114" s="77">
        <f t="shared" si="95"/>
        <v>0</v>
      </c>
      <c r="BE114" s="77">
        <f t="shared" si="96"/>
        <v>0</v>
      </c>
      <c r="BF114" s="77">
        <f t="shared" si="97"/>
        <v>0</v>
      </c>
      <c r="BG114" s="77">
        <f t="shared" si="98"/>
        <v>0</v>
      </c>
      <c r="BH114" s="77">
        <f t="shared" si="99"/>
        <v>0</v>
      </c>
      <c r="BI114" s="77">
        <f t="shared" si="100"/>
        <v>0</v>
      </c>
      <c r="BJ114" s="77">
        <f t="shared" si="101"/>
        <v>0</v>
      </c>
      <c r="BK114" s="77">
        <f t="shared" si="102"/>
        <v>0</v>
      </c>
      <c r="BL114" s="77">
        <f t="shared" si="103"/>
        <v>0</v>
      </c>
      <c r="BM114" s="77">
        <f t="shared" si="104"/>
        <v>0</v>
      </c>
      <c r="BN114" s="77">
        <f t="shared" si="105"/>
        <v>0</v>
      </c>
      <c r="BO114" s="77">
        <f t="shared" si="106"/>
        <v>0</v>
      </c>
      <c r="BP114" s="77">
        <f t="shared" si="107"/>
        <v>0</v>
      </c>
      <c r="BQ114" s="77">
        <f t="shared" si="108"/>
        <v>0</v>
      </c>
      <c r="BR114" s="77">
        <f t="shared" si="109"/>
        <v>0</v>
      </c>
      <c r="BS114" s="77">
        <f t="shared" si="110"/>
        <v>0</v>
      </c>
      <c r="BT114" s="77">
        <f t="shared" si="111"/>
        <v>0</v>
      </c>
      <c r="BU114" s="77">
        <f t="shared" si="112"/>
        <v>0</v>
      </c>
      <c r="BV114" s="77">
        <f t="shared" si="113"/>
        <v>0</v>
      </c>
      <c r="BW114" s="161"/>
      <c r="BX114" s="12" t="str">
        <f t="shared" si="114"/>
        <v/>
      </c>
      <c r="BY114" s="97">
        <f t="shared" si="115"/>
        <v>0</v>
      </c>
      <c r="BZ114" s="161">
        <f t="shared" si="116"/>
        <v>0</v>
      </c>
      <c r="CA114" s="161">
        <f t="shared" si="117"/>
        <v>0</v>
      </c>
      <c r="CB114" s="161">
        <f t="shared" si="118"/>
        <v>0</v>
      </c>
      <c r="CC114" s="161">
        <f t="shared" si="119"/>
        <v>0</v>
      </c>
      <c r="CD114" s="161">
        <f t="shared" si="120"/>
        <v>0</v>
      </c>
      <c r="CE114" s="161">
        <f t="shared" si="121"/>
        <v>0</v>
      </c>
      <c r="CF114" s="161">
        <f t="shared" si="122"/>
        <v>0</v>
      </c>
      <c r="CG114" s="9"/>
    </row>
    <row r="115" spans="1:85">
      <c r="A115" s="168" t="s">
        <v>367</v>
      </c>
      <c r="B115" s="165" t="s">
        <v>368</v>
      </c>
      <c r="C115" s="166" t="s">
        <v>369</v>
      </c>
      <c r="D115" s="167" t="s">
        <v>137</v>
      </c>
      <c r="E115" s="78">
        <v>1.2</v>
      </c>
      <c r="F115" s="157">
        <v>560.83000000000004</v>
      </c>
      <c r="G115" s="68">
        <f t="shared" si="87"/>
        <v>672.99599999999998</v>
      </c>
      <c r="H115" s="69"/>
      <c r="I115" s="70">
        <f t="shared" si="88"/>
        <v>0</v>
      </c>
      <c r="J115" s="69"/>
      <c r="K115" s="70">
        <f t="shared" si="89"/>
        <v>0</v>
      </c>
      <c r="L115" s="69"/>
      <c r="M115" s="70">
        <f t="shared" si="90"/>
        <v>0</v>
      </c>
      <c r="N115" s="69"/>
      <c r="O115" s="70">
        <f t="shared" si="91"/>
        <v>0</v>
      </c>
      <c r="P115" s="69"/>
      <c r="Q115" s="70">
        <f t="shared" si="92"/>
        <v>0</v>
      </c>
      <c r="R115" s="71">
        <f t="shared" ref="R115:R150" si="139">SUM(H115+J115+L115+N115+P115)+E115</f>
        <v>1.2</v>
      </c>
      <c r="S115" s="70">
        <f t="shared" ref="S115:S146" si="140">R115*F115</f>
        <v>672.99599999999998</v>
      </c>
      <c r="T115" s="72">
        <f t="shared" ref="T115:T150" si="141">IF($G115=0,"",IF(-E115=SUM($H115+$J115+$L115+$N115+$P115),"suprimido",(SUMIF($AA$12:$AT$12,"contrato",$AA115:$AT115))/$E115))</f>
        <v>0</v>
      </c>
      <c r="U115" s="73">
        <f t="shared" ref="U115:U150" si="142">IF($I115=0,0,IF(-E115=SUM($H115+$J115+$L115+$N115+$P115),"suprimido",(SUMIF($AA$12:$AT$12,"1° aditivo",$AA115:$AT115))/$H115))</f>
        <v>0</v>
      </c>
      <c r="V115" s="73">
        <f t="shared" ref="V115:V150" si="143">IF($K115=0,0,IF(-E115=SUM($H115+$J115+$L115+$N115+$P115),"suprimido",(SUMIF($AA$12:$AT$12,"1° aditivo",$AA115:$AT115))/$J115))</f>
        <v>0</v>
      </c>
      <c r="W115" s="73">
        <f t="shared" ref="W115:W150" si="144">IF($M115=0,0,IF(-E115=SUM($H115+$J115+$L115+$N115+$P115),"suprimido",(SUMIF($AA$12:$AT$12,"1° aditivo",$AA115:$AT115))/$L115))</f>
        <v>0</v>
      </c>
      <c r="X115" s="73">
        <f t="shared" ref="X115:X150" si="145">IF($O115=0,0,IF(-E115=SUM($H115+$J115+$L115+$N115+$P115),"suprimido",(SUMIF($AA$12:$AT$12,"1° aditivo",$AA115:$AT115))/$N115))</f>
        <v>0</v>
      </c>
      <c r="Y115" s="73">
        <f t="shared" ref="Y115:Y150" si="146">IF($Q115=0,0,IF(-E115=SUM($H115+$J115+$L115+$N115+$P115),"suprimido",(SUMIF($AA$12:$AT$12,"1° aditivo",$AA115:$AT115))/$P115))</f>
        <v>0</v>
      </c>
      <c r="Z115" s="73">
        <f t="shared" ref="Z115:Z150" si="147">IF(F115=0,"",IF(-E115=SUM(H115+J115+L115+N115+P115),"suprimido",SUM($AA115:$AT115)/(SUM($H115+$J115+$L115+$N115+$P115)+$E115)))</f>
        <v>0</v>
      </c>
      <c r="AA115" s="74"/>
      <c r="AB115" s="161"/>
      <c r="AC115" s="161"/>
      <c r="AD115" s="161"/>
      <c r="AE115" s="161"/>
      <c r="AF115" s="161"/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71">
        <f t="shared" ref="AU115:AU150" si="148">IF(E115&lt;&gt;"",IF(-E115=SUM($H115+$J115+$L115+$N115+$P115),"suprimido",E115-(SUMIF($AA$12:$AT$12,"contrato",$AA115:$AT115))),"")</f>
        <v>1.2</v>
      </c>
      <c r="AV115" s="76">
        <f t="shared" ref="AV115:AV150" si="149">IF(H115&lt;&gt;"",IF(-E115=SUM($H115+$J115+$L115+$N115+$P115),"suprimido",H115-(SUMIF($AA$12:$AT$12,"1° aditivo",$AA115:$AT115))),0)</f>
        <v>0</v>
      </c>
      <c r="AW115" s="76">
        <f t="shared" ref="AW115:AW150" si="150">IF(J115&lt;&gt;"",IF(-E115=SUM($H115+$J115+$L115+$N115+$P115),"suprimido",J115-(SUMIF($AA$12:$AT$12,"2° aditivo",$AA115:$AT115))),0)</f>
        <v>0</v>
      </c>
      <c r="AX115" s="76">
        <f t="shared" ref="AX115:AX150" si="151">IF(L115&lt;&gt;"",IF(-E115=SUM($H115+$J115+$L115+$N115+$P115),"suprimido",L115-(SUMIF($AA$12:$AT$12,"3° aditivo",$AA115:$AT115))),0)</f>
        <v>0</v>
      </c>
      <c r="AY115" s="76">
        <f t="shared" ref="AY115:AY150" si="152">IF(N115&lt;&gt;"",IF(-E115=SUM($H115+$J115+$L115+$N115+$P115),"suprimido",N115-(SUMIF($AA$12:$AT$12,"4° aditivo",$AA115:$AT115))),0)</f>
        <v>0</v>
      </c>
      <c r="AZ115" s="76">
        <f t="shared" ref="AZ115:AZ150" si="153">IF(P115&lt;&gt;"",IF(-E115=SUM($H115+$J115+$L115+$N115+$P115),"suprimido",P115-(SUMIF($AA$12:$AT$12,"5° aditivo",$AA115:$AT115))),0)</f>
        <v>0</v>
      </c>
      <c r="BA115" s="71">
        <f t="shared" ref="BA115:BA146" si="154">E115+H115+J115+L115+N115+P115-BB115</f>
        <v>1.2</v>
      </c>
      <c r="BB115" s="71">
        <f t="shared" si="93"/>
        <v>0</v>
      </c>
      <c r="BC115" s="77">
        <f t="shared" si="94"/>
        <v>0</v>
      </c>
      <c r="BD115" s="77">
        <f t="shared" si="95"/>
        <v>0</v>
      </c>
      <c r="BE115" s="77">
        <f t="shared" si="96"/>
        <v>0</v>
      </c>
      <c r="BF115" s="77">
        <f t="shared" si="97"/>
        <v>0</v>
      </c>
      <c r="BG115" s="77">
        <f t="shared" si="98"/>
        <v>0</v>
      </c>
      <c r="BH115" s="77">
        <f t="shared" si="99"/>
        <v>0</v>
      </c>
      <c r="BI115" s="77">
        <f t="shared" si="100"/>
        <v>0</v>
      </c>
      <c r="BJ115" s="77">
        <f t="shared" si="101"/>
        <v>0</v>
      </c>
      <c r="BK115" s="77">
        <f t="shared" si="102"/>
        <v>0</v>
      </c>
      <c r="BL115" s="77">
        <f t="shared" si="103"/>
        <v>0</v>
      </c>
      <c r="BM115" s="77">
        <f t="shared" si="104"/>
        <v>0</v>
      </c>
      <c r="BN115" s="77">
        <f t="shared" si="105"/>
        <v>0</v>
      </c>
      <c r="BO115" s="77">
        <f t="shared" si="106"/>
        <v>0</v>
      </c>
      <c r="BP115" s="77">
        <f t="shared" si="107"/>
        <v>0</v>
      </c>
      <c r="BQ115" s="77">
        <f t="shared" si="108"/>
        <v>0</v>
      </c>
      <c r="BR115" s="77">
        <f t="shared" si="109"/>
        <v>0</v>
      </c>
      <c r="BS115" s="77">
        <f t="shared" si="110"/>
        <v>0</v>
      </c>
      <c r="BT115" s="77">
        <f t="shared" si="111"/>
        <v>0</v>
      </c>
      <c r="BU115" s="77">
        <f t="shared" si="112"/>
        <v>0</v>
      </c>
      <c r="BV115" s="77">
        <f t="shared" si="113"/>
        <v>0</v>
      </c>
      <c r="BW115" s="161"/>
      <c r="BX115" s="12" t="str">
        <f t="shared" si="114"/>
        <v/>
      </c>
      <c r="BY115" s="97">
        <f t="shared" si="115"/>
        <v>0</v>
      </c>
      <c r="BZ115" s="161">
        <f t="shared" si="116"/>
        <v>0</v>
      </c>
      <c r="CA115" s="161">
        <f t="shared" si="117"/>
        <v>0</v>
      </c>
      <c r="CB115" s="161">
        <f t="shared" si="118"/>
        <v>0</v>
      </c>
      <c r="CC115" s="161">
        <f t="shared" si="119"/>
        <v>0</v>
      </c>
      <c r="CD115" s="161">
        <f t="shared" si="120"/>
        <v>0</v>
      </c>
      <c r="CE115" s="161">
        <f t="shared" si="121"/>
        <v>0</v>
      </c>
      <c r="CF115" s="161">
        <f t="shared" si="122"/>
        <v>0</v>
      </c>
      <c r="CG115" s="9"/>
    </row>
    <row r="116" spans="1:85">
      <c r="A116" s="58" t="s">
        <v>117</v>
      </c>
      <c r="B116" s="59" t="s">
        <v>370</v>
      </c>
      <c r="C116" s="60" t="s">
        <v>371</v>
      </c>
      <c r="D116" s="61" t="s">
        <v>118</v>
      </c>
      <c r="E116" s="61"/>
      <c r="F116" s="61"/>
      <c r="G116" s="62">
        <f>SUM(G117:G127)</f>
        <v>3086.9934640000001</v>
      </c>
      <c r="H116" s="63"/>
      <c r="I116" s="64">
        <f t="shared" si="88"/>
        <v>0</v>
      </c>
      <c r="J116" s="63"/>
      <c r="K116" s="64">
        <f t="shared" si="89"/>
        <v>0</v>
      </c>
      <c r="L116" s="63"/>
      <c r="M116" s="64">
        <f t="shared" si="90"/>
        <v>0</v>
      </c>
      <c r="N116" s="63"/>
      <c r="O116" s="64">
        <f t="shared" si="91"/>
        <v>0</v>
      </c>
      <c r="P116" s="63"/>
      <c r="Q116" s="64">
        <f t="shared" si="92"/>
        <v>0</v>
      </c>
      <c r="R116" s="162">
        <f t="shared" si="139"/>
        <v>0</v>
      </c>
      <c r="S116" s="66">
        <f t="shared" si="140"/>
        <v>0</v>
      </c>
      <c r="T116" s="62" t="str">
        <f t="shared" si="141"/>
        <v>suprimido</v>
      </c>
      <c r="U116" s="62">
        <f t="shared" si="142"/>
        <v>0</v>
      </c>
      <c r="V116" s="62">
        <f t="shared" si="143"/>
        <v>0</v>
      </c>
      <c r="W116" s="62">
        <f t="shared" si="144"/>
        <v>0</v>
      </c>
      <c r="X116" s="62">
        <f t="shared" si="145"/>
        <v>0</v>
      </c>
      <c r="Y116" s="62">
        <f t="shared" si="146"/>
        <v>0</v>
      </c>
      <c r="Z116" s="148" t="str">
        <f t="shared" si="147"/>
        <v/>
      </c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7" t="str">
        <f t="shared" si="148"/>
        <v/>
      </c>
      <c r="AV116" s="63">
        <f t="shared" si="149"/>
        <v>0</v>
      </c>
      <c r="AW116" s="63">
        <f t="shared" si="150"/>
        <v>0</v>
      </c>
      <c r="AX116" s="63">
        <f t="shared" si="151"/>
        <v>0</v>
      </c>
      <c r="AY116" s="63">
        <f t="shared" si="152"/>
        <v>0</v>
      </c>
      <c r="AZ116" s="63">
        <f t="shared" si="153"/>
        <v>0</v>
      </c>
      <c r="BA116" s="67">
        <f t="shared" si="154"/>
        <v>0</v>
      </c>
      <c r="BB116" s="67">
        <f t="shared" si="93"/>
        <v>0</v>
      </c>
      <c r="BC116" s="62">
        <f t="shared" si="94"/>
        <v>0</v>
      </c>
      <c r="BD116" s="62">
        <f t="shared" si="95"/>
        <v>0</v>
      </c>
      <c r="BE116" s="62">
        <f t="shared" si="96"/>
        <v>0</v>
      </c>
      <c r="BF116" s="62">
        <f t="shared" si="97"/>
        <v>0</v>
      </c>
      <c r="BG116" s="62">
        <f t="shared" si="98"/>
        <v>0</v>
      </c>
      <c r="BH116" s="62">
        <f t="shared" si="99"/>
        <v>0</v>
      </c>
      <c r="BI116" s="62">
        <f t="shared" si="100"/>
        <v>0</v>
      </c>
      <c r="BJ116" s="62">
        <f t="shared" si="101"/>
        <v>0</v>
      </c>
      <c r="BK116" s="62">
        <f t="shared" si="102"/>
        <v>0</v>
      </c>
      <c r="BL116" s="62">
        <f t="shared" si="103"/>
        <v>0</v>
      </c>
      <c r="BM116" s="62">
        <f t="shared" si="104"/>
        <v>0</v>
      </c>
      <c r="BN116" s="62">
        <f t="shared" si="105"/>
        <v>0</v>
      </c>
      <c r="BO116" s="62">
        <f t="shared" si="106"/>
        <v>0</v>
      </c>
      <c r="BP116" s="62">
        <f t="shared" si="107"/>
        <v>0</v>
      </c>
      <c r="BQ116" s="62">
        <f t="shared" si="108"/>
        <v>0</v>
      </c>
      <c r="BR116" s="62">
        <f t="shared" si="109"/>
        <v>0</v>
      </c>
      <c r="BS116" s="62">
        <f t="shared" si="110"/>
        <v>0</v>
      </c>
      <c r="BT116" s="62">
        <f t="shared" si="111"/>
        <v>0</v>
      </c>
      <c r="BU116" s="62">
        <f t="shared" si="112"/>
        <v>0</v>
      </c>
      <c r="BV116" s="62">
        <f t="shared" si="113"/>
        <v>0</v>
      </c>
      <c r="BW116" s="63"/>
      <c r="BX116" t="str">
        <f t="shared" si="114"/>
        <v/>
      </c>
      <c r="BY116" s="96">
        <f t="shared" si="115"/>
        <v>0</v>
      </c>
      <c r="BZ116" s="96">
        <f t="shared" si="116"/>
        <v>0</v>
      </c>
      <c r="CA116" s="96">
        <f t="shared" si="117"/>
        <v>0</v>
      </c>
      <c r="CB116" s="96">
        <f t="shared" si="118"/>
        <v>0</v>
      </c>
      <c r="CC116" s="96">
        <f t="shared" si="119"/>
        <v>0</v>
      </c>
      <c r="CD116" s="96">
        <f t="shared" si="120"/>
        <v>0</v>
      </c>
      <c r="CE116" s="96">
        <f t="shared" si="121"/>
        <v>0</v>
      </c>
      <c r="CF116" s="96">
        <f t="shared" si="122"/>
        <v>0</v>
      </c>
      <c r="CG116" s="9"/>
    </row>
    <row r="117" spans="1:85" ht="45">
      <c r="A117" s="168" t="s">
        <v>372</v>
      </c>
      <c r="B117" s="165" t="s">
        <v>373</v>
      </c>
      <c r="C117" s="166" t="s">
        <v>374</v>
      </c>
      <c r="D117" s="167" t="s">
        <v>150</v>
      </c>
      <c r="E117" s="78">
        <v>1</v>
      </c>
      <c r="F117" s="157">
        <v>440.60599999999999</v>
      </c>
      <c r="G117" s="68">
        <f t="shared" si="87"/>
        <v>440.60599999999999</v>
      </c>
      <c r="H117" s="69"/>
      <c r="I117" s="70">
        <f t="shared" si="88"/>
        <v>0</v>
      </c>
      <c r="J117" s="69"/>
      <c r="K117" s="70">
        <f t="shared" si="89"/>
        <v>0</v>
      </c>
      <c r="L117" s="69"/>
      <c r="M117" s="70">
        <f t="shared" si="90"/>
        <v>0</v>
      </c>
      <c r="N117" s="69"/>
      <c r="O117" s="70">
        <f t="shared" si="91"/>
        <v>0</v>
      </c>
      <c r="P117" s="69"/>
      <c r="Q117" s="70">
        <f t="shared" si="92"/>
        <v>0</v>
      </c>
      <c r="R117" s="71">
        <f t="shared" si="139"/>
        <v>1</v>
      </c>
      <c r="S117" s="70">
        <f t="shared" si="140"/>
        <v>440.60599999999999</v>
      </c>
      <c r="T117" s="72">
        <f t="shared" si="141"/>
        <v>0</v>
      </c>
      <c r="U117" s="73">
        <f t="shared" si="142"/>
        <v>0</v>
      </c>
      <c r="V117" s="73">
        <f t="shared" si="143"/>
        <v>0</v>
      </c>
      <c r="W117" s="73">
        <f t="shared" si="144"/>
        <v>0</v>
      </c>
      <c r="X117" s="73">
        <f t="shared" si="145"/>
        <v>0</v>
      </c>
      <c r="Y117" s="73">
        <f t="shared" si="146"/>
        <v>0</v>
      </c>
      <c r="Z117" s="73">
        <f t="shared" si="147"/>
        <v>0</v>
      </c>
      <c r="AA117" s="74"/>
      <c r="AB117" s="161"/>
      <c r="AC117" s="161"/>
      <c r="AD117" s="161"/>
      <c r="AE117" s="161"/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71">
        <f t="shared" si="148"/>
        <v>1</v>
      </c>
      <c r="AV117" s="76">
        <f t="shared" si="149"/>
        <v>0</v>
      </c>
      <c r="AW117" s="76">
        <f t="shared" si="150"/>
        <v>0</v>
      </c>
      <c r="AX117" s="76">
        <f t="shared" si="151"/>
        <v>0</v>
      </c>
      <c r="AY117" s="76">
        <f t="shared" si="152"/>
        <v>0</v>
      </c>
      <c r="AZ117" s="76">
        <f t="shared" si="153"/>
        <v>0</v>
      </c>
      <c r="BA117" s="71">
        <f t="shared" si="154"/>
        <v>1</v>
      </c>
      <c r="BB117" s="71">
        <f t="shared" si="93"/>
        <v>0</v>
      </c>
      <c r="BC117" s="77">
        <f t="shared" si="94"/>
        <v>0</v>
      </c>
      <c r="BD117" s="77">
        <f t="shared" si="95"/>
        <v>0</v>
      </c>
      <c r="BE117" s="77">
        <f t="shared" si="96"/>
        <v>0</v>
      </c>
      <c r="BF117" s="77">
        <f t="shared" si="97"/>
        <v>0</v>
      </c>
      <c r="BG117" s="77">
        <f t="shared" si="98"/>
        <v>0</v>
      </c>
      <c r="BH117" s="77">
        <f t="shared" si="99"/>
        <v>0</v>
      </c>
      <c r="BI117" s="77">
        <f t="shared" si="100"/>
        <v>0</v>
      </c>
      <c r="BJ117" s="77">
        <f t="shared" si="101"/>
        <v>0</v>
      </c>
      <c r="BK117" s="77">
        <f t="shared" si="102"/>
        <v>0</v>
      </c>
      <c r="BL117" s="77">
        <f t="shared" si="103"/>
        <v>0</v>
      </c>
      <c r="BM117" s="77">
        <f t="shared" si="104"/>
        <v>0</v>
      </c>
      <c r="BN117" s="77">
        <f t="shared" si="105"/>
        <v>0</v>
      </c>
      <c r="BO117" s="77">
        <f t="shared" si="106"/>
        <v>0</v>
      </c>
      <c r="BP117" s="77">
        <f t="shared" si="107"/>
        <v>0</v>
      </c>
      <c r="BQ117" s="77">
        <f t="shared" si="108"/>
        <v>0</v>
      </c>
      <c r="BR117" s="77">
        <f t="shared" si="109"/>
        <v>0</v>
      </c>
      <c r="BS117" s="77">
        <f t="shared" si="110"/>
        <v>0</v>
      </c>
      <c r="BT117" s="77">
        <f t="shared" si="111"/>
        <v>0</v>
      </c>
      <c r="BU117" s="77">
        <f t="shared" si="112"/>
        <v>0</v>
      </c>
      <c r="BV117" s="77">
        <f t="shared" si="113"/>
        <v>0</v>
      </c>
      <c r="BW117" s="161"/>
      <c r="BX117" s="12" t="str">
        <f t="shared" si="114"/>
        <v/>
      </c>
      <c r="BY117" s="97">
        <f t="shared" si="115"/>
        <v>0</v>
      </c>
      <c r="BZ117" s="161">
        <f t="shared" si="116"/>
        <v>0</v>
      </c>
      <c r="CA117" s="161">
        <f t="shared" si="117"/>
        <v>0</v>
      </c>
      <c r="CB117" s="161">
        <f t="shared" si="118"/>
        <v>0</v>
      </c>
      <c r="CC117" s="161">
        <f t="shared" si="119"/>
        <v>0</v>
      </c>
      <c r="CD117" s="161">
        <f t="shared" si="120"/>
        <v>0</v>
      </c>
      <c r="CE117" s="161">
        <f t="shared" si="121"/>
        <v>0</v>
      </c>
      <c r="CF117" s="161">
        <f t="shared" si="122"/>
        <v>0</v>
      </c>
      <c r="CG117" s="9"/>
    </row>
    <row r="118" spans="1:85" ht="30">
      <c r="A118" s="168">
        <v>86888</v>
      </c>
      <c r="B118" s="165" t="s">
        <v>375</v>
      </c>
      <c r="C118" s="166" t="s">
        <v>376</v>
      </c>
      <c r="D118" s="167" t="s">
        <v>150</v>
      </c>
      <c r="E118" s="78">
        <v>1</v>
      </c>
      <c r="F118" s="157">
        <v>363.53</v>
      </c>
      <c r="G118" s="68">
        <f t="shared" si="87"/>
        <v>363.53</v>
      </c>
      <c r="H118" s="69"/>
      <c r="I118" s="70">
        <f t="shared" si="88"/>
        <v>0</v>
      </c>
      <c r="J118" s="69"/>
      <c r="K118" s="70">
        <f t="shared" si="89"/>
        <v>0</v>
      </c>
      <c r="L118" s="69"/>
      <c r="M118" s="70">
        <f t="shared" si="90"/>
        <v>0</v>
      </c>
      <c r="N118" s="69"/>
      <c r="O118" s="70">
        <f t="shared" si="91"/>
        <v>0</v>
      </c>
      <c r="P118" s="69"/>
      <c r="Q118" s="70">
        <f t="shared" si="92"/>
        <v>0</v>
      </c>
      <c r="R118" s="71">
        <f t="shared" si="139"/>
        <v>1</v>
      </c>
      <c r="S118" s="70">
        <f t="shared" si="140"/>
        <v>363.53</v>
      </c>
      <c r="T118" s="72">
        <f t="shared" si="141"/>
        <v>0</v>
      </c>
      <c r="U118" s="73">
        <f t="shared" si="142"/>
        <v>0</v>
      </c>
      <c r="V118" s="73">
        <f t="shared" si="143"/>
        <v>0</v>
      </c>
      <c r="W118" s="73">
        <f t="shared" si="144"/>
        <v>0</v>
      </c>
      <c r="X118" s="73">
        <f t="shared" si="145"/>
        <v>0</v>
      </c>
      <c r="Y118" s="73">
        <f t="shared" si="146"/>
        <v>0</v>
      </c>
      <c r="Z118" s="73">
        <f t="shared" si="147"/>
        <v>0</v>
      </c>
      <c r="AA118" s="74"/>
      <c r="AB118" s="161"/>
      <c r="AC118" s="161"/>
      <c r="AD118" s="161"/>
      <c r="AE118" s="161"/>
      <c r="AF118" s="161"/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71">
        <f t="shared" si="148"/>
        <v>1</v>
      </c>
      <c r="AV118" s="76">
        <f t="shared" si="149"/>
        <v>0</v>
      </c>
      <c r="AW118" s="76">
        <f t="shared" si="150"/>
        <v>0</v>
      </c>
      <c r="AX118" s="76">
        <f t="shared" si="151"/>
        <v>0</v>
      </c>
      <c r="AY118" s="76">
        <f t="shared" si="152"/>
        <v>0</v>
      </c>
      <c r="AZ118" s="76">
        <f t="shared" si="153"/>
        <v>0</v>
      </c>
      <c r="BA118" s="71">
        <f t="shared" si="154"/>
        <v>1</v>
      </c>
      <c r="BB118" s="71">
        <f t="shared" si="93"/>
        <v>0</v>
      </c>
      <c r="BC118" s="77">
        <f t="shared" si="94"/>
        <v>0</v>
      </c>
      <c r="BD118" s="77">
        <f t="shared" si="95"/>
        <v>0</v>
      </c>
      <c r="BE118" s="77">
        <f t="shared" si="96"/>
        <v>0</v>
      </c>
      <c r="BF118" s="77">
        <f t="shared" si="97"/>
        <v>0</v>
      </c>
      <c r="BG118" s="77">
        <f t="shared" si="98"/>
        <v>0</v>
      </c>
      <c r="BH118" s="77">
        <f t="shared" si="99"/>
        <v>0</v>
      </c>
      <c r="BI118" s="77">
        <f t="shared" si="100"/>
        <v>0</v>
      </c>
      <c r="BJ118" s="77">
        <f t="shared" si="101"/>
        <v>0</v>
      </c>
      <c r="BK118" s="77">
        <f t="shared" si="102"/>
        <v>0</v>
      </c>
      <c r="BL118" s="77">
        <f t="shared" si="103"/>
        <v>0</v>
      </c>
      <c r="BM118" s="77">
        <f t="shared" si="104"/>
        <v>0</v>
      </c>
      <c r="BN118" s="77">
        <f t="shared" si="105"/>
        <v>0</v>
      </c>
      <c r="BO118" s="77">
        <f t="shared" si="106"/>
        <v>0</v>
      </c>
      <c r="BP118" s="77">
        <f t="shared" si="107"/>
        <v>0</v>
      </c>
      <c r="BQ118" s="77">
        <f t="shared" si="108"/>
        <v>0</v>
      </c>
      <c r="BR118" s="77">
        <f t="shared" si="109"/>
        <v>0</v>
      </c>
      <c r="BS118" s="77">
        <f t="shared" si="110"/>
        <v>0</v>
      </c>
      <c r="BT118" s="77">
        <f t="shared" si="111"/>
        <v>0</v>
      </c>
      <c r="BU118" s="77">
        <f t="shared" si="112"/>
        <v>0</v>
      </c>
      <c r="BV118" s="77">
        <f t="shared" si="113"/>
        <v>0</v>
      </c>
      <c r="BW118" s="161"/>
      <c r="BX118" s="12" t="str">
        <f t="shared" si="114"/>
        <v/>
      </c>
      <c r="BY118" s="97">
        <f t="shared" si="115"/>
        <v>0</v>
      </c>
      <c r="BZ118" s="161">
        <f t="shared" si="116"/>
        <v>0</v>
      </c>
      <c r="CA118" s="161">
        <f t="shared" si="117"/>
        <v>0</v>
      </c>
      <c r="CB118" s="161">
        <f t="shared" si="118"/>
        <v>0</v>
      </c>
      <c r="CC118" s="161">
        <f t="shared" si="119"/>
        <v>0</v>
      </c>
      <c r="CD118" s="161">
        <f t="shared" si="120"/>
        <v>0</v>
      </c>
      <c r="CE118" s="161">
        <f t="shared" si="121"/>
        <v>0</v>
      </c>
      <c r="CF118" s="161">
        <f t="shared" si="122"/>
        <v>0</v>
      </c>
      <c r="CG118" s="9"/>
    </row>
    <row r="119" spans="1:85" ht="45">
      <c r="A119" s="168" t="s">
        <v>377</v>
      </c>
      <c r="B119" s="165" t="s">
        <v>378</v>
      </c>
      <c r="C119" s="166" t="s">
        <v>379</v>
      </c>
      <c r="D119" s="167" t="s">
        <v>150</v>
      </c>
      <c r="E119" s="78">
        <v>1</v>
      </c>
      <c r="F119" s="157">
        <v>275.46578</v>
      </c>
      <c r="G119" s="68">
        <f t="shared" si="87"/>
        <v>275.46578</v>
      </c>
      <c r="H119" s="69"/>
      <c r="I119" s="70">
        <f t="shared" si="88"/>
        <v>0</v>
      </c>
      <c r="J119" s="69"/>
      <c r="K119" s="70">
        <f t="shared" si="89"/>
        <v>0</v>
      </c>
      <c r="L119" s="69"/>
      <c r="M119" s="70">
        <f t="shared" si="90"/>
        <v>0</v>
      </c>
      <c r="N119" s="69"/>
      <c r="O119" s="70">
        <f t="shared" si="91"/>
        <v>0</v>
      </c>
      <c r="P119" s="69"/>
      <c r="Q119" s="70">
        <f t="shared" si="92"/>
        <v>0</v>
      </c>
      <c r="R119" s="71">
        <f t="shared" si="139"/>
        <v>1</v>
      </c>
      <c r="S119" s="70">
        <f t="shared" si="140"/>
        <v>275.46578</v>
      </c>
      <c r="T119" s="72">
        <f t="shared" si="141"/>
        <v>0</v>
      </c>
      <c r="U119" s="73">
        <f t="shared" si="142"/>
        <v>0</v>
      </c>
      <c r="V119" s="73">
        <f t="shared" si="143"/>
        <v>0</v>
      </c>
      <c r="W119" s="73">
        <f t="shared" si="144"/>
        <v>0</v>
      </c>
      <c r="X119" s="73">
        <f t="shared" si="145"/>
        <v>0</v>
      </c>
      <c r="Y119" s="73">
        <f t="shared" si="146"/>
        <v>0</v>
      </c>
      <c r="Z119" s="73">
        <f t="shared" si="147"/>
        <v>0</v>
      </c>
      <c r="AA119" s="74"/>
      <c r="AB119" s="161"/>
      <c r="AC119" s="161"/>
      <c r="AD119" s="161"/>
      <c r="AE119" s="161"/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71">
        <f t="shared" si="148"/>
        <v>1</v>
      </c>
      <c r="AV119" s="76">
        <f t="shared" si="149"/>
        <v>0</v>
      </c>
      <c r="AW119" s="76">
        <f t="shared" si="150"/>
        <v>0</v>
      </c>
      <c r="AX119" s="76">
        <f t="shared" si="151"/>
        <v>0</v>
      </c>
      <c r="AY119" s="76">
        <f t="shared" si="152"/>
        <v>0</v>
      </c>
      <c r="AZ119" s="76">
        <f t="shared" si="153"/>
        <v>0</v>
      </c>
      <c r="BA119" s="71">
        <f t="shared" si="154"/>
        <v>1</v>
      </c>
      <c r="BB119" s="71">
        <f t="shared" si="93"/>
        <v>0</v>
      </c>
      <c r="BC119" s="77">
        <f t="shared" si="94"/>
        <v>0</v>
      </c>
      <c r="BD119" s="77">
        <f t="shared" si="95"/>
        <v>0</v>
      </c>
      <c r="BE119" s="77">
        <f t="shared" si="96"/>
        <v>0</v>
      </c>
      <c r="BF119" s="77">
        <f t="shared" si="97"/>
        <v>0</v>
      </c>
      <c r="BG119" s="77">
        <f t="shared" si="98"/>
        <v>0</v>
      </c>
      <c r="BH119" s="77">
        <f t="shared" si="99"/>
        <v>0</v>
      </c>
      <c r="BI119" s="77">
        <f t="shared" si="100"/>
        <v>0</v>
      </c>
      <c r="BJ119" s="77">
        <f t="shared" si="101"/>
        <v>0</v>
      </c>
      <c r="BK119" s="77">
        <f t="shared" si="102"/>
        <v>0</v>
      </c>
      <c r="BL119" s="77">
        <f t="shared" si="103"/>
        <v>0</v>
      </c>
      <c r="BM119" s="77">
        <f t="shared" si="104"/>
        <v>0</v>
      </c>
      <c r="BN119" s="77">
        <f t="shared" si="105"/>
        <v>0</v>
      </c>
      <c r="BO119" s="77">
        <f t="shared" si="106"/>
        <v>0</v>
      </c>
      <c r="BP119" s="77">
        <f t="shared" si="107"/>
        <v>0</v>
      </c>
      <c r="BQ119" s="77">
        <f t="shared" si="108"/>
        <v>0</v>
      </c>
      <c r="BR119" s="77">
        <f t="shared" si="109"/>
        <v>0</v>
      </c>
      <c r="BS119" s="77">
        <f t="shared" si="110"/>
        <v>0</v>
      </c>
      <c r="BT119" s="77">
        <f t="shared" si="111"/>
        <v>0</v>
      </c>
      <c r="BU119" s="77">
        <f t="shared" si="112"/>
        <v>0</v>
      </c>
      <c r="BV119" s="77">
        <f t="shared" si="113"/>
        <v>0</v>
      </c>
      <c r="BW119" s="161"/>
      <c r="BX119" s="12" t="str">
        <f t="shared" si="114"/>
        <v/>
      </c>
      <c r="BY119" s="97">
        <f t="shared" si="115"/>
        <v>0</v>
      </c>
      <c r="BZ119" s="161">
        <f t="shared" si="116"/>
        <v>0</v>
      </c>
      <c r="CA119" s="161">
        <f t="shared" si="117"/>
        <v>0</v>
      </c>
      <c r="CB119" s="161">
        <f t="shared" si="118"/>
        <v>0</v>
      </c>
      <c r="CC119" s="161">
        <f t="shared" si="119"/>
        <v>0</v>
      </c>
      <c r="CD119" s="161">
        <f t="shared" si="120"/>
        <v>0</v>
      </c>
      <c r="CE119" s="161">
        <f t="shared" si="121"/>
        <v>0</v>
      </c>
      <c r="CF119" s="161">
        <f t="shared" si="122"/>
        <v>0</v>
      </c>
      <c r="CG119" s="9"/>
    </row>
    <row r="120" spans="1:85" ht="30">
      <c r="A120" s="168" t="s">
        <v>380</v>
      </c>
      <c r="B120" s="165" t="s">
        <v>381</v>
      </c>
      <c r="C120" s="166" t="s">
        <v>382</v>
      </c>
      <c r="D120" s="167" t="s">
        <v>150</v>
      </c>
      <c r="E120" s="78">
        <v>1</v>
      </c>
      <c r="F120" s="157">
        <v>446.33499999999998</v>
      </c>
      <c r="G120" s="68">
        <f t="shared" si="87"/>
        <v>446.33499999999998</v>
      </c>
      <c r="H120" s="69"/>
      <c r="I120" s="70">
        <f t="shared" si="88"/>
        <v>0</v>
      </c>
      <c r="J120" s="69"/>
      <c r="K120" s="70">
        <f t="shared" si="89"/>
        <v>0</v>
      </c>
      <c r="L120" s="69"/>
      <c r="M120" s="70">
        <f t="shared" si="90"/>
        <v>0</v>
      </c>
      <c r="N120" s="69"/>
      <c r="O120" s="70">
        <f t="shared" si="91"/>
        <v>0</v>
      </c>
      <c r="P120" s="69"/>
      <c r="Q120" s="70">
        <f t="shared" si="92"/>
        <v>0</v>
      </c>
      <c r="R120" s="71">
        <f t="shared" si="139"/>
        <v>1</v>
      </c>
      <c r="S120" s="70">
        <f t="shared" si="140"/>
        <v>446.33499999999998</v>
      </c>
      <c r="T120" s="72">
        <f t="shared" si="141"/>
        <v>0</v>
      </c>
      <c r="U120" s="73">
        <f t="shared" si="142"/>
        <v>0</v>
      </c>
      <c r="V120" s="73">
        <f t="shared" si="143"/>
        <v>0</v>
      </c>
      <c r="W120" s="73">
        <f t="shared" si="144"/>
        <v>0</v>
      </c>
      <c r="X120" s="73">
        <f t="shared" si="145"/>
        <v>0</v>
      </c>
      <c r="Y120" s="73">
        <f t="shared" si="146"/>
        <v>0</v>
      </c>
      <c r="Z120" s="73">
        <f t="shared" si="147"/>
        <v>0</v>
      </c>
      <c r="AA120" s="74"/>
      <c r="AB120" s="161"/>
      <c r="AC120" s="161"/>
      <c r="AD120" s="161"/>
      <c r="AE120" s="161"/>
      <c r="AF120" s="161"/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71">
        <f t="shared" si="148"/>
        <v>1</v>
      </c>
      <c r="AV120" s="76">
        <f t="shared" si="149"/>
        <v>0</v>
      </c>
      <c r="AW120" s="76">
        <f t="shared" si="150"/>
        <v>0</v>
      </c>
      <c r="AX120" s="76">
        <f t="shared" si="151"/>
        <v>0</v>
      </c>
      <c r="AY120" s="76">
        <f t="shared" si="152"/>
        <v>0</v>
      </c>
      <c r="AZ120" s="76">
        <f t="shared" si="153"/>
        <v>0</v>
      </c>
      <c r="BA120" s="71">
        <f t="shared" si="154"/>
        <v>1</v>
      </c>
      <c r="BB120" s="71">
        <f t="shared" si="93"/>
        <v>0</v>
      </c>
      <c r="BC120" s="77">
        <f t="shared" si="94"/>
        <v>0</v>
      </c>
      <c r="BD120" s="77">
        <f t="shared" si="95"/>
        <v>0</v>
      </c>
      <c r="BE120" s="77">
        <f t="shared" si="96"/>
        <v>0</v>
      </c>
      <c r="BF120" s="77">
        <f t="shared" si="97"/>
        <v>0</v>
      </c>
      <c r="BG120" s="77">
        <f t="shared" si="98"/>
        <v>0</v>
      </c>
      <c r="BH120" s="77">
        <f t="shared" si="99"/>
        <v>0</v>
      </c>
      <c r="BI120" s="77">
        <f t="shared" si="100"/>
        <v>0</v>
      </c>
      <c r="BJ120" s="77">
        <f t="shared" si="101"/>
        <v>0</v>
      </c>
      <c r="BK120" s="77">
        <f t="shared" si="102"/>
        <v>0</v>
      </c>
      <c r="BL120" s="77">
        <f t="shared" si="103"/>
        <v>0</v>
      </c>
      <c r="BM120" s="77">
        <f t="shared" si="104"/>
        <v>0</v>
      </c>
      <c r="BN120" s="77">
        <f t="shared" si="105"/>
        <v>0</v>
      </c>
      <c r="BO120" s="77">
        <f t="shared" si="106"/>
        <v>0</v>
      </c>
      <c r="BP120" s="77">
        <f t="shared" si="107"/>
        <v>0</v>
      </c>
      <c r="BQ120" s="77">
        <f t="shared" si="108"/>
        <v>0</v>
      </c>
      <c r="BR120" s="77">
        <f t="shared" si="109"/>
        <v>0</v>
      </c>
      <c r="BS120" s="77">
        <f t="shared" si="110"/>
        <v>0</v>
      </c>
      <c r="BT120" s="77">
        <f t="shared" si="111"/>
        <v>0</v>
      </c>
      <c r="BU120" s="77">
        <f t="shared" si="112"/>
        <v>0</v>
      </c>
      <c r="BV120" s="77">
        <f t="shared" si="113"/>
        <v>0</v>
      </c>
      <c r="BW120" s="161"/>
      <c r="BX120" s="12" t="str">
        <f t="shared" si="114"/>
        <v/>
      </c>
      <c r="BY120" s="97">
        <f t="shared" si="115"/>
        <v>0</v>
      </c>
      <c r="BZ120" s="161">
        <f t="shared" si="116"/>
        <v>0</v>
      </c>
      <c r="CA120" s="161">
        <f t="shared" si="117"/>
        <v>0</v>
      </c>
      <c r="CB120" s="161">
        <f t="shared" si="118"/>
        <v>0</v>
      </c>
      <c r="CC120" s="161">
        <f t="shared" si="119"/>
        <v>0</v>
      </c>
      <c r="CD120" s="161">
        <f t="shared" si="120"/>
        <v>0</v>
      </c>
      <c r="CE120" s="161">
        <f t="shared" si="121"/>
        <v>0</v>
      </c>
      <c r="CF120" s="161">
        <f t="shared" si="122"/>
        <v>0</v>
      </c>
      <c r="CG120" s="9"/>
    </row>
    <row r="121" spans="1:85" ht="45">
      <c r="A121" s="168" t="s">
        <v>383</v>
      </c>
      <c r="B121" s="165" t="s">
        <v>384</v>
      </c>
      <c r="C121" s="166" t="s">
        <v>385</v>
      </c>
      <c r="D121" s="167" t="s">
        <v>150</v>
      </c>
      <c r="E121" s="78">
        <v>1</v>
      </c>
      <c r="F121" s="157">
        <v>275.84988399999997</v>
      </c>
      <c r="G121" s="68">
        <f t="shared" si="87"/>
        <v>275.84988399999997</v>
      </c>
      <c r="H121" s="69"/>
      <c r="I121" s="70">
        <f t="shared" si="88"/>
        <v>0</v>
      </c>
      <c r="J121" s="69"/>
      <c r="K121" s="70">
        <f t="shared" si="89"/>
        <v>0</v>
      </c>
      <c r="L121" s="69"/>
      <c r="M121" s="70">
        <f t="shared" si="90"/>
        <v>0</v>
      </c>
      <c r="N121" s="69"/>
      <c r="O121" s="70">
        <f t="shared" si="91"/>
        <v>0</v>
      </c>
      <c r="P121" s="69"/>
      <c r="Q121" s="70">
        <f t="shared" si="92"/>
        <v>0</v>
      </c>
      <c r="R121" s="71">
        <f t="shared" si="139"/>
        <v>1</v>
      </c>
      <c r="S121" s="70">
        <f t="shared" si="140"/>
        <v>275.84988399999997</v>
      </c>
      <c r="T121" s="72">
        <f t="shared" si="141"/>
        <v>0</v>
      </c>
      <c r="U121" s="73">
        <f t="shared" si="142"/>
        <v>0</v>
      </c>
      <c r="V121" s="73">
        <f t="shared" si="143"/>
        <v>0</v>
      </c>
      <c r="W121" s="73">
        <f t="shared" si="144"/>
        <v>0</v>
      </c>
      <c r="X121" s="73">
        <f t="shared" si="145"/>
        <v>0</v>
      </c>
      <c r="Y121" s="73">
        <f t="shared" si="146"/>
        <v>0</v>
      </c>
      <c r="Z121" s="73">
        <f t="shared" si="147"/>
        <v>0</v>
      </c>
      <c r="AA121" s="74"/>
      <c r="AB121" s="161"/>
      <c r="AC121" s="161"/>
      <c r="AD121" s="161"/>
      <c r="AE121" s="161"/>
      <c r="AF121" s="161"/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71">
        <f t="shared" si="148"/>
        <v>1</v>
      </c>
      <c r="AV121" s="76">
        <f t="shared" si="149"/>
        <v>0</v>
      </c>
      <c r="AW121" s="76">
        <f t="shared" si="150"/>
        <v>0</v>
      </c>
      <c r="AX121" s="76">
        <f t="shared" si="151"/>
        <v>0</v>
      </c>
      <c r="AY121" s="76">
        <f t="shared" si="152"/>
        <v>0</v>
      </c>
      <c r="AZ121" s="76">
        <f t="shared" si="153"/>
        <v>0</v>
      </c>
      <c r="BA121" s="71">
        <f t="shared" si="154"/>
        <v>1</v>
      </c>
      <c r="BB121" s="71">
        <f t="shared" si="93"/>
        <v>0</v>
      </c>
      <c r="BC121" s="77">
        <f t="shared" si="94"/>
        <v>0</v>
      </c>
      <c r="BD121" s="77">
        <f t="shared" si="95"/>
        <v>0</v>
      </c>
      <c r="BE121" s="77">
        <f t="shared" si="96"/>
        <v>0</v>
      </c>
      <c r="BF121" s="77">
        <f t="shared" si="97"/>
        <v>0</v>
      </c>
      <c r="BG121" s="77">
        <f t="shared" si="98"/>
        <v>0</v>
      </c>
      <c r="BH121" s="77">
        <f t="shared" si="99"/>
        <v>0</v>
      </c>
      <c r="BI121" s="77">
        <f t="shared" si="100"/>
        <v>0</v>
      </c>
      <c r="BJ121" s="77">
        <f t="shared" si="101"/>
        <v>0</v>
      </c>
      <c r="BK121" s="77">
        <f t="shared" si="102"/>
        <v>0</v>
      </c>
      <c r="BL121" s="77">
        <f t="shared" si="103"/>
        <v>0</v>
      </c>
      <c r="BM121" s="77">
        <f t="shared" si="104"/>
        <v>0</v>
      </c>
      <c r="BN121" s="77">
        <f t="shared" si="105"/>
        <v>0</v>
      </c>
      <c r="BO121" s="77">
        <f t="shared" si="106"/>
        <v>0</v>
      </c>
      <c r="BP121" s="77">
        <f t="shared" si="107"/>
        <v>0</v>
      </c>
      <c r="BQ121" s="77">
        <f t="shared" si="108"/>
        <v>0</v>
      </c>
      <c r="BR121" s="77">
        <f t="shared" si="109"/>
        <v>0</v>
      </c>
      <c r="BS121" s="77">
        <f t="shared" si="110"/>
        <v>0</v>
      </c>
      <c r="BT121" s="77">
        <f t="shared" si="111"/>
        <v>0</v>
      </c>
      <c r="BU121" s="77">
        <f t="shared" si="112"/>
        <v>0</v>
      </c>
      <c r="BV121" s="77">
        <f t="shared" si="113"/>
        <v>0</v>
      </c>
      <c r="BW121" s="161"/>
      <c r="BX121" s="12" t="str">
        <f t="shared" si="114"/>
        <v/>
      </c>
      <c r="BY121" s="97">
        <f t="shared" si="115"/>
        <v>0</v>
      </c>
      <c r="BZ121" s="161">
        <f t="shared" si="116"/>
        <v>0</v>
      </c>
      <c r="CA121" s="161">
        <f t="shared" si="117"/>
        <v>0</v>
      </c>
      <c r="CB121" s="161">
        <f t="shared" si="118"/>
        <v>0</v>
      </c>
      <c r="CC121" s="161">
        <f t="shared" si="119"/>
        <v>0</v>
      </c>
      <c r="CD121" s="161">
        <f t="shared" si="120"/>
        <v>0</v>
      </c>
      <c r="CE121" s="161">
        <f t="shared" si="121"/>
        <v>0</v>
      </c>
      <c r="CF121" s="161">
        <f t="shared" si="122"/>
        <v>0</v>
      </c>
      <c r="CG121" s="9"/>
    </row>
    <row r="122" spans="1:85">
      <c r="A122" s="168">
        <v>377</v>
      </c>
      <c r="B122" s="165" t="s">
        <v>386</v>
      </c>
      <c r="C122" s="166" t="s">
        <v>387</v>
      </c>
      <c r="D122" s="167" t="s">
        <v>150</v>
      </c>
      <c r="E122" s="78">
        <v>1</v>
      </c>
      <c r="F122" s="157">
        <v>16.7</v>
      </c>
      <c r="G122" s="68">
        <f t="shared" si="87"/>
        <v>16.7</v>
      </c>
      <c r="H122" s="69"/>
      <c r="I122" s="70">
        <f t="shared" si="88"/>
        <v>0</v>
      </c>
      <c r="J122" s="69"/>
      <c r="K122" s="70">
        <f t="shared" si="89"/>
        <v>0</v>
      </c>
      <c r="L122" s="69"/>
      <c r="M122" s="70">
        <f t="shared" si="90"/>
        <v>0</v>
      </c>
      <c r="N122" s="69"/>
      <c r="O122" s="70">
        <f t="shared" si="91"/>
        <v>0</v>
      </c>
      <c r="P122" s="69"/>
      <c r="Q122" s="70">
        <f t="shared" si="92"/>
        <v>0</v>
      </c>
      <c r="R122" s="71">
        <f t="shared" si="139"/>
        <v>1</v>
      </c>
      <c r="S122" s="70">
        <f t="shared" si="140"/>
        <v>16.7</v>
      </c>
      <c r="T122" s="72">
        <f t="shared" si="141"/>
        <v>0</v>
      </c>
      <c r="U122" s="73">
        <f t="shared" si="142"/>
        <v>0</v>
      </c>
      <c r="V122" s="73">
        <f t="shared" si="143"/>
        <v>0</v>
      </c>
      <c r="W122" s="73">
        <f t="shared" si="144"/>
        <v>0</v>
      </c>
      <c r="X122" s="73">
        <f t="shared" si="145"/>
        <v>0</v>
      </c>
      <c r="Y122" s="73">
        <f t="shared" si="146"/>
        <v>0</v>
      </c>
      <c r="Z122" s="73">
        <f t="shared" si="147"/>
        <v>0</v>
      </c>
      <c r="AA122" s="74"/>
      <c r="AB122" s="161"/>
      <c r="AC122" s="161"/>
      <c r="AD122" s="161"/>
      <c r="AE122" s="161"/>
      <c r="AF122" s="161"/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71">
        <f t="shared" si="148"/>
        <v>1</v>
      </c>
      <c r="AV122" s="76">
        <f t="shared" si="149"/>
        <v>0</v>
      </c>
      <c r="AW122" s="76">
        <f t="shared" si="150"/>
        <v>0</v>
      </c>
      <c r="AX122" s="76">
        <f t="shared" si="151"/>
        <v>0</v>
      </c>
      <c r="AY122" s="76">
        <f t="shared" si="152"/>
        <v>0</v>
      </c>
      <c r="AZ122" s="76">
        <f t="shared" si="153"/>
        <v>0</v>
      </c>
      <c r="BA122" s="71">
        <f t="shared" si="154"/>
        <v>1</v>
      </c>
      <c r="BB122" s="71">
        <f t="shared" si="93"/>
        <v>0</v>
      </c>
      <c r="BC122" s="77">
        <f t="shared" si="94"/>
        <v>0</v>
      </c>
      <c r="BD122" s="77">
        <f t="shared" si="95"/>
        <v>0</v>
      </c>
      <c r="BE122" s="77">
        <f t="shared" si="96"/>
        <v>0</v>
      </c>
      <c r="BF122" s="77">
        <f t="shared" si="97"/>
        <v>0</v>
      </c>
      <c r="BG122" s="77">
        <f t="shared" si="98"/>
        <v>0</v>
      </c>
      <c r="BH122" s="77">
        <f t="shared" si="99"/>
        <v>0</v>
      </c>
      <c r="BI122" s="77">
        <f t="shared" si="100"/>
        <v>0</v>
      </c>
      <c r="BJ122" s="77">
        <f t="shared" si="101"/>
        <v>0</v>
      </c>
      <c r="BK122" s="77">
        <f t="shared" si="102"/>
        <v>0</v>
      </c>
      <c r="BL122" s="77">
        <f t="shared" si="103"/>
        <v>0</v>
      </c>
      <c r="BM122" s="77">
        <f t="shared" si="104"/>
        <v>0</v>
      </c>
      <c r="BN122" s="77">
        <f t="shared" si="105"/>
        <v>0</v>
      </c>
      <c r="BO122" s="77">
        <f t="shared" si="106"/>
        <v>0</v>
      </c>
      <c r="BP122" s="77">
        <f t="shared" si="107"/>
        <v>0</v>
      </c>
      <c r="BQ122" s="77">
        <f t="shared" si="108"/>
        <v>0</v>
      </c>
      <c r="BR122" s="77">
        <f t="shared" si="109"/>
        <v>0</v>
      </c>
      <c r="BS122" s="77">
        <f t="shared" si="110"/>
        <v>0</v>
      </c>
      <c r="BT122" s="77">
        <f t="shared" si="111"/>
        <v>0</v>
      </c>
      <c r="BU122" s="77">
        <f t="shared" si="112"/>
        <v>0</v>
      </c>
      <c r="BV122" s="77">
        <f t="shared" si="113"/>
        <v>0</v>
      </c>
      <c r="BW122" s="161"/>
      <c r="BX122" s="12" t="str">
        <f t="shared" si="114"/>
        <v/>
      </c>
      <c r="BY122" s="97">
        <f t="shared" si="115"/>
        <v>0</v>
      </c>
      <c r="BZ122" s="161">
        <f t="shared" si="116"/>
        <v>0</v>
      </c>
      <c r="CA122" s="161">
        <f t="shared" si="117"/>
        <v>0</v>
      </c>
      <c r="CB122" s="161">
        <f t="shared" si="118"/>
        <v>0</v>
      </c>
      <c r="CC122" s="161">
        <f t="shared" si="119"/>
        <v>0</v>
      </c>
      <c r="CD122" s="161">
        <f t="shared" si="120"/>
        <v>0</v>
      </c>
      <c r="CE122" s="161">
        <f t="shared" si="121"/>
        <v>0</v>
      </c>
      <c r="CF122" s="161">
        <f t="shared" si="122"/>
        <v>0</v>
      </c>
      <c r="CG122" s="9"/>
    </row>
    <row r="123" spans="1:85" ht="30">
      <c r="A123" s="168" t="s">
        <v>388</v>
      </c>
      <c r="B123" s="165" t="s">
        <v>389</v>
      </c>
      <c r="C123" s="166" t="s">
        <v>390</v>
      </c>
      <c r="D123" s="167" t="s">
        <v>150</v>
      </c>
      <c r="E123" s="78">
        <v>4</v>
      </c>
      <c r="F123" s="157">
        <v>50.7164</v>
      </c>
      <c r="G123" s="68">
        <f t="shared" si="87"/>
        <v>202.8656</v>
      </c>
      <c r="H123" s="69"/>
      <c r="I123" s="70">
        <f t="shared" si="88"/>
        <v>0</v>
      </c>
      <c r="J123" s="69"/>
      <c r="K123" s="70">
        <f t="shared" si="89"/>
        <v>0</v>
      </c>
      <c r="L123" s="69"/>
      <c r="M123" s="70">
        <f t="shared" si="90"/>
        <v>0</v>
      </c>
      <c r="N123" s="69"/>
      <c r="O123" s="70">
        <f t="shared" si="91"/>
        <v>0</v>
      </c>
      <c r="P123" s="69"/>
      <c r="Q123" s="70">
        <f t="shared" si="92"/>
        <v>0</v>
      </c>
      <c r="R123" s="71">
        <f t="shared" si="139"/>
        <v>4</v>
      </c>
      <c r="S123" s="70">
        <f t="shared" si="140"/>
        <v>202.8656</v>
      </c>
      <c r="T123" s="72">
        <f t="shared" si="141"/>
        <v>0</v>
      </c>
      <c r="U123" s="73">
        <f t="shared" si="142"/>
        <v>0</v>
      </c>
      <c r="V123" s="73">
        <f t="shared" si="143"/>
        <v>0</v>
      </c>
      <c r="W123" s="73">
        <f t="shared" si="144"/>
        <v>0</v>
      </c>
      <c r="X123" s="73">
        <f t="shared" si="145"/>
        <v>0</v>
      </c>
      <c r="Y123" s="73">
        <f t="shared" si="146"/>
        <v>0</v>
      </c>
      <c r="Z123" s="73">
        <f t="shared" si="147"/>
        <v>0</v>
      </c>
      <c r="AA123" s="74"/>
      <c r="AB123" s="161"/>
      <c r="AC123" s="161"/>
      <c r="AD123" s="161"/>
      <c r="AE123" s="161"/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71">
        <f t="shared" si="148"/>
        <v>4</v>
      </c>
      <c r="AV123" s="76">
        <f t="shared" si="149"/>
        <v>0</v>
      </c>
      <c r="AW123" s="76">
        <f t="shared" si="150"/>
        <v>0</v>
      </c>
      <c r="AX123" s="76">
        <f t="shared" si="151"/>
        <v>0</v>
      </c>
      <c r="AY123" s="76">
        <f t="shared" si="152"/>
        <v>0</v>
      </c>
      <c r="AZ123" s="76">
        <f t="shared" si="153"/>
        <v>0</v>
      </c>
      <c r="BA123" s="71">
        <f t="shared" si="154"/>
        <v>4</v>
      </c>
      <c r="BB123" s="71">
        <f t="shared" si="93"/>
        <v>0</v>
      </c>
      <c r="BC123" s="77">
        <f t="shared" si="94"/>
        <v>0</v>
      </c>
      <c r="BD123" s="77">
        <f t="shared" si="95"/>
        <v>0</v>
      </c>
      <c r="BE123" s="77">
        <f t="shared" si="96"/>
        <v>0</v>
      </c>
      <c r="BF123" s="77">
        <f t="shared" si="97"/>
        <v>0</v>
      </c>
      <c r="BG123" s="77">
        <f t="shared" si="98"/>
        <v>0</v>
      </c>
      <c r="BH123" s="77">
        <f t="shared" si="99"/>
        <v>0</v>
      </c>
      <c r="BI123" s="77">
        <f t="shared" si="100"/>
        <v>0</v>
      </c>
      <c r="BJ123" s="77">
        <f t="shared" si="101"/>
        <v>0</v>
      </c>
      <c r="BK123" s="77">
        <f t="shared" si="102"/>
        <v>0</v>
      </c>
      <c r="BL123" s="77">
        <f t="shared" si="103"/>
        <v>0</v>
      </c>
      <c r="BM123" s="77">
        <f t="shared" si="104"/>
        <v>0</v>
      </c>
      <c r="BN123" s="77">
        <f t="shared" si="105"/>
        <v>0</v>
      </c>
      <c r="BO123" s="77">
        <f t="shared" si="106"/>
        <v>0</v>
      </c>
      <c r="BP123" s="77">
        <f t="shared" si="107"/>
        <v>0</v>
      </c>
      <c r="BQ123" s="77">
        <f t="shared" si="108"/>
        <v>0</v>
      </c>
      <c r="BR123" s="77">
        <f t="shared" si="109"/>
        <v>0</v>
      </c>
      <c r="BS123" s="77">
        <f t="shared" si="110"/>
        <v>0</v>
      </c>
      <c r="BT123" s="77">
        <f t="shared" si="111"/>
        <v>0</v>
      </c>
      <c r="BU123" s="77">
        <f t="shared" si="112"/>
        <v>0</v>
      </c>
      <c r="BV123" s="77">
        <f t="shared" si="113"/>
        <v>0</v>
      </c>
      <c r="BW123" s="161"/>
      <c r="BX123" s="12" t="str">
        <f t="shared" si="114"/>
        <v/>
      </c>
      <c r="BY123" s="97">
        <f t="shared" si="115"/>
        <v>0</v>
      </c>
      <c r="BZ123" s="161">
        <f t="shared" si="116"/>
        <v>0</v>
      </c>
      <c r="CA123" s="161">
        <f t="shared" si="117"/>
        <v>0</v>
      </c>
      <c r="CB123" s="161">
        <f t="shared" si="118"/>
        <v>0</v>
      </c>
      <c r="CC123" s="161">
        <f t="shared" si="119"/>
        <v>0</v>
      </c>
      <c r="CD123" s="161">
        <f t="shared" si="120"/>
        <v>0</v>
      </c>
      <c r="CE123" s="161">
        <f t="shared" si="121"/>
        <v>0</v>
      </c>
      <c r="CF123" s="161">
        <f t="shared" si="122"/>
        <v>0</v>
      </c>
      <c r="CG123" s="9"/>
    </row>
    <row r="124" spans="1:85" ht="30">
      <c r="A124" s="168" t="s">
        <v>391</v>
      </c>
      <c r="B124" s="165" t="s">
        <v>392</v>
      </c>
      <c r="C124" s="166" t="s">
        <v>393</v>
      </c>
      <c r="D124" s="167" t="s">
        <v>150</v>
      </c>
      <c r="E124" s="78">
        <v>4</v>
      </c>
      <c r="F124" s="157">
        <v>34.886400000000002</v>
      </c>
      <c r="G124" s="68">
        <f t="shared" si="87"/>
        <v>139.54560000000001</v>
      </c>
      <c r="H124" s="69"/>
      <c r="I124" s="70">
        <f t="shared" si="88"/>
        <v>0</v>
      </c>
      <c r="J124" s="69"/>
      <c r="K124" s="70">
        <f t="shared" si="89"/>
        <v>0</v>
      </c>
      <c r="L124" s="69"/>
      <c r="M124" s="70">
        <f t="shared" si="90"/>
        <v>0</v>
      </c>
      <c r="N124" s="69"/>
      <c r="O124" s="70">
        <f t="shared" si="91"/>
        <v>0</v>
      </c>
      <c r="P124" s="69"/>
      <c r="Q124" s="70">
        <f t="shared" si="92"/>
        <v>0</v>
      </c>
      <c r="R124" s="71">
        <f t="shared" si="139"/>
        <v>4</v>
      </c>
      <c r="S124" s="70">
        <f t="shared" si="140"/>
        <v>139.54560000000001</v>
      </c>
      <c r="T124" s="72">
        <f t="shared" si="141"/>
        <v>0</v>
      </c>
      <c r="U124" s="73">
        <f t="shared" si="142"/>
        <v>0</v>
      </c>
      <c r="V124" s="73">
        <f t="shared" si="143"/>
        <v>0</v>
      </c>
      <c r="W124" s="73">
        <f t="shared" si="144"/>
        <v>0</v>
      </c>
      <c r="X124" s="73">
        <f t="shared" si="145"/>
        <v>0</v>
      </c>
      <c r="Y124" s="73">
        <f t="shared" si="146"/>
        <v>0</v>
      </c>
      <c r="Z124" s="73">
        <f t="shared" si="147"/>
        <v>0</v>
      </c>
      <c r="AA124" s="74"/>
      <c r="AB124" s="161"/>
      <c r="AC124" s="161"/>
      <c r="AD124" s="161"/>
      <c r="AE124" s="161"/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71">
        <f t="shared" si="148"/>
        <v>4</v>
      </c>
      <c r="AV124" s="76">
        <f t="shared" si="149"/>
        <v>0</v>
      </c>
      <c r="AW124" s="76">
        <f t="shared" si="150"/>
        <v>0</v>
      </c>
      <c r="AX124" s="76">
        <f t="shared" si="151"/>
        <v>0</v>
      </c>
      <c r="AY124" s="76">
        <f t="shared" si="152"/>
        <v>0</v>
      </c>
      <c r="AZ124" s="76">
        <f t="shared" si="153"/>
        <v>0</v>
      </c>
      <c r="BA124" s="71">
        <f t="shared" si="154"/>
        <v>4</v>
      </c>
      <c r="BB124" s="71">
        <f t="shared" si="93"/>
        <v>0</v>
      </c>
      <c r="BC124" s="77">
        <f t="shared" si="94"/>
        <v>0</v>
      </c>
      <c r="BD124" s="77">
        <f t="shared" si="95"/>
        <v>0</v>
      </c>
      <c r="BE124" s="77">
        <f t="shared" si="96"/>
        <v>0</v>
      </c>
      <c r="BF124" s="77">
        <f t="shared" si="97"/>
        <v>0</v>
      </c>
      <c r="BG124" s="77">
        <f t="shared" si="98"/>
        <v>0</v>
      </c>
      <c r="BH124" s="77">
        <f t="shared" si="99"/>
        <v>0</v>
      </c>
      <c r="BI124" s="77">
        <f t="shared" si="100"/>
        <v>0</v>
      </c>
      <c r="BJ124" s="77">
        <f t="shared" si="101"/>
        <v>0</v>
      </c>
      <c r="BK124" s="77">
        <f t="shared" si="102"/>
        <v>0</v>
      </c>
      <c r="BL124" s="77">
        <f t="shared" si="103"/>
        <v>0</v>
      </c>
      <c r="BM124" s="77">
        <f t="shared" si="104"/>
        <v>0</v>
      </c>
      <c r="BN124" s="77">
        <f t="shared" si="105"/>
        <v>0</v>
      </c>
      <c r="BO124" s="77">
        <f t="shared" si="106"/>
        <v>0</v>
      </c>
      <c r="BP124" s="77">
        <f t="shared" si="107"/>
        <v>0</v>
      </c>
      <c r="BQ124" s="77">
        <f t="shared" si="108"/>
        <v>0</v>
      </c>
      <c r="BR124" s="77">
        <f t="shared" si="109"/>
        <v>0</v>
      </c>
      <c r="BS124" s="77">
        <f t="shared" si="110"/>
        <v>0</v>
      </c>
      <c r="BT124" s="77">
        <f t="shared" si="111"/>
        <v>0</v>
      </c>
      <c r="BU124" s="77">
        <f t="shared" si="112"/>
        <v>0</v>
      </c>
      <c r="BV124" s="77">
        <f t="shared" si="113"/>
        <v>0</v>
      </c>
      <c r="BW124" s="161"/>
      <c r="BX124" s="12" t="str">
        <f t="shared" si="114"/>
        <v/>
      </c>
      <c r="BY124" s="97">
        <f t="shared" si="115"/>
        <v>0</v>
      </c>
      <c r="BZ124" s="161">
        <f t="shared" si="116"/>
        <v>0</v>
      </c>
      <c r="CA124" s="161">
        <f t="shared" si="117"/>
        <v>0</v>
      </c>
      <c r="CB124" s="161">
        <f t="shared" si="118"/>
        <v>0</v>
      </c>
      <c r="CC124" s="161">
        <f t="shared" si="119"/>
        <v>0</v>
      </c>
      <c r="CD124" s="161">
        <f t="shared" si="120"/>
        <v>0</v>
      </c>
      <c r="CE124" s="161">
        <f t="shared" si="121"/>
        <v>0</v>
      </c>
      <c r="CF124" s="161">
        <f t="shared" si="122"/>
        <v>0</v>
      </c>
      <c r="CG124" s="9"/>
    </row>
    <row r="125" spans="1:85" ht="30">
      <c r="A125" s="168" t="s">
        <v>394</v>
      </c>
      <c r="B125" s="165" t="s">
        <v>395</v>
      </c>
      <c r="C125" s="166" t="s">
        <v>396</v>
      </c>
      <c r="D125" s="167" t="s">
        <v>150</v>
      </c>
      <c r="E125" s="78">
        <v>4</v>
      </c>
      <c r="F125" s="157">
        <v>115.7264</v>
      </c>
      <c r="G125" s="68">
        <f t="shared" si="87"/>
        <v>462.90559999999999</v>
      </c>
      <c r="H125" s="69"/>
      <c r="I125" s="70">
        <f t="shared" si="88"/>
        <v>0</v>
      </c>
      <c r="J125" s="69"/>
      <c r="K125" s="70">
        <f t="shared" si="89"/>
        <v>0</v>
      </c>
      <c r="L125" s="69"/>
      <c r="M125" s="70">
        <f t="shared" si="90"/>
        <v>0</v>
      </c>
      <c r="N125" s="69"/>
      <c r="O125" s="70">
        <f t="shared" si="91"/>
        <v>0</v>
      </c>
      <c r="P125" s="69"/>
      <c r="Q125" s="70">
        <f t="shared" si="92"/>
        <v>0</v>
      </c>
      <c r="R125" s="71">
        <f t="shared" si="139"/>
        <v>4</v>
      </c>
      <c r="S125" s="70">
        <f t="shared" si="140"/>
        <v>462.90559999999999</v>
      </c>
      <c r="T125" s="72">
        <f t="shared" si="141"/>
        <v>0</v>
      </c>
      <c r="U125" s="73">
        <f t="shared" si="142"/>
        <v>0</v>
      </c>
      <c r="V125" s="73">
        <f t="shared" si="143"/>
        <v>0</v>
      </c>
      <c r="W125" s="73">
        <f t="shared" si="144"/>
        <v>0</v>
      </c>
      <c r="X125" s="73">
        <f t="shared" si="145"/>
        <v>0</v>
      </c>
      <c r="Y125" s="73">
        <f t="shared" si="146"/>
        <v>0</v>
      </c>
      <c r="Z125" s="73">
        <f t="shared" si="147"/>
        <v>0</v>
      </c>
      <c r="AA125" s="74"/>
      <c r="AB125" s="161"/>
      <c r="AC125" s="161"/>
      <c r="AD125" s="161"/>
      <c r="AE125" s="161"/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71">
        <f t="shared" si="148"/>
        <v>4</v>
      </c>
      <c r="AV125" s="76">
        <f t="shared" si="149"/>
        <v>0</v>
      </c>
      <c r="AW125" s="76">
        <f t="shared" si="150"/>
        <v>0</v>
      </c>
      <c r="AX125" s="76">
        <f t="shared" si="151"/>
        <v>0</v>
      </c>
      <c r="AY125" s="76">
        <f t="shared" si="152"/>
        <v>0</v>
      </c>
      <c r="AZ125" s="76">
        <f t="shared" si="153"/>
        <v>0</v>
      </c>
      <c r="BA125" s="71">
        <f t="shared" si="154"/>
        <v>4</v>
      </c>
      <c r="BB125" s="71">
        <f t="shared" si="93"/>
        <v>0</v>
      </c>
      <c r="BC125" s="77">
        <f t="shared" si="94"/>
        <v>0</v>
      </c>
      <c r="BD125" s="77">
        <f t="shared" si="95"/>
        <v>0</v>
      </c>
      <c r="BE125" s="77">
        <f t="shared" si="96"/>
        <v>0</v>
      </c>
      <c r="BF125" s="77">
        <f t="shared" si="97"/>
        <v>0</v>
      </c>
      <c r="BG125" s="77">
        <f t="shared" si="98"/>
        <v>0</v>
      </c>
      <c r="BH125" s="77">
        <f t="shared" si="99"/>
        <v>0</v>
      </c>
      <c r="BI125" s="77">
        <f t="shared" si="100"/>
        <v>0</v>
      </c>
      <c r="BJ125" s="77">
        <f t="shared" si="101"/>
        <v>0</v>
      </c>
      <c r="BK125" s="77">
        <f t="shared" si="102"/>
        <v>0</v>
      </c>
      <c r="BL125" s="77">
        <f t="shared" si="103"/>
        <v>0</v>
      </c>
      <c r="BM125" s="77">
        <f t="shared" si="104"/>
        <v>0</v>
      </c>
      <c r="BN125" s="77">
        <f t="shared" si="105"/>
        <v>0</v>
      </c>
      <c r="BO125" s="77">
        <f t="shared" si="106"/>
        <v>0</v>
      </c>
      <c r="BP125" s="77">
        <f t="shared" si="107"/>
        <v>0</v>
      </c>
      <c r="BQ125" s="77">
        <f t="shared" si="108"/>
        <v>0</v>
      </c>
      <c r="BR125" s="77">
        <f t="shared" si="109"/>
        <v>0</v>
      </c>
      <c r="BS125" s="77">
        <f t="shared" si="110"/>
        <v>0</v>
      </c>
      <c r="BT125" s="77">
        <f t="shared" si="111"/>
        <v>0</v>
      </c>
      <c r="BU125" s="77">
        <f t="shared" si="112"/>
        <v>0</v>
      </c>
      <c r="BV125" s="77">
        <f t="shared" si="113"/>
        <v>0</v>
      </c>
      <c r="BW125" s="161"/>
      <c r="BX125" s="12" t="str">
        <f t="shared" si="114"/>
        <v/>
      </c>
      <c r="BY125" s="97">
        <f t="shared" si="115"/>
        <v>0</v>
      </c>
      <c r="BZ125" s="161">
        <f t="shared" si="116"/>
        <v>0</v>
      </c>
      <c r="CA125" s="161">
        <f t="shared" si="117"/>
        <v>0</v>
      </c>
      <c r="CB125" s="161">
        <f t="shared" si="118"/>
        <v>0</v>
      </c>
      <c r="CC125" s="161">
        <f t="shared" si="119"/>
        <v>0</v>
      </c>
      <c r="CD125" s="161">
        <f t="shared" si="120"/>
        <v>0</v>
      </c>
      <c r="CE125" s="161">
        <f t="shared" si="121"/>
        <v>0</v>
      </c>
      <c r="CF125" s="161">
        <f t="shared" si="122"/>
        <v>0</v>
      </c>
      <c r="CG125" s="9"/>
    </row>
    <row r="126" spans="1:85" ht="30">
      <c r="A126" s="168" t="s">
        <v>397</v>
      </c>
      <c r="B126" s="165" t="s">
        <v>398</v>
      </c>
      <c r="C126" s="166" t="s">
        <v>399</v>
      </c>
      <c r="D126" s="167" t="s">
        <v>150</v>
      </c>
      <c r="E126" s="78">
        <v>2</v>
      </c>
      <c r="F126" s="157">
        <v>169.47</v>
      </c>
      <c r="G126" s="68">
        <f t="shared" si="87"/>
        <v>338.94</v>
      </c>
      <c r="H126" s="69"/>
      <c r="I126" s="70">
        <f t="shared" si="88"/>
        <v>0</v>
      </c>
      <c r="J126" s="69"/>
      <c r="K126" s="70">
        <f t="shared" si="89"/>
        <v>0</v>
      </c>
      <c r="L126" s="69"/>
      <c r="M126" s="70">
        <f t="shared" si="90"/>
        <v>0</v>
      </c>
      <c r="N126" s="69"/>
      <c r="O126" s="70">
        <f t="shared" si="91"/>
        <v>0</v>
      </c>
      <c r="P126" s="69"/>
      <c r="Q126" s="70">
        <f t="shared" si="92"/>
        <v>0</v>
      </c>
      <c r="R126" s="71">
        <f t="shared" si="139"/>
        <v>2</v>
      </c>
      <c r="S126" s="70">
        <f t="shared" si="140"/>
        <v>338.94</v>
      </c>
      <c r="T126" s="72">
        <f t="shared" si="141"/>
        <v>0</v>
      </c>
      <c r="U126" s="73">
        <f t="shared" si="142"/>
        <v>0</v>
      </c>
      <c r="V126" s="73">
        <f t="shared" si="143"/>
        <v>0</v>
      </c>
      <c r="W126" s="73">
        <f t="shared" si="144"/>
        <v>0</v>
      </c>
      <c r="X126" s="73">
        <f t="shared" si="145"/>
        <v>0</v>
      </c>
      <c r="Y126" s="73">
        <f t="shared" si="146"/>
        <v>0</v>
      </c>
      <c r="Z126" s="73">
        <f t="shared" si="147"/>
        <v>0</v>
      </c>
      <c r="AA126" s="74"/>
      <c r="AB126" s="161"/>
      <c r="AC126" s="161"/>
      <c r="AD126" s="161"/>
      <c r="AE126" s="161"/>
      <c r="AF126" s="161"/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71">
        <f t="shared" si="148"/>
        <v>2</v>
      </c>
      <c r="AV126" s="76">
        <f t="shared" si="149"/>
        <v>0</v>
      </c>
      <c r="AW126" s="76">
        <f t="shared" si="150"/>
        <v>0</v>
      </c>
      <c r="AX126" s="76">
        <f t="shared" si="151"/>
        <v>0</v>
      </c>
      <c r="AY126" s="76">
        <f t="shared" si="152"/>
        <v>0</v>
      </c>
      <c r="AZ126" s="76">
        <f t="shared" si="153"/>
        <v>0</v>
      </c>
      <c r="BA126" s="71">
        <f t="shared" si="154"/>
        <v>2</v>
      </c>
      <c r="BB126" s="71">
        <f t="shared" si="93"/>
        <v>0</v>
      </c>
      <c r="BC126" s="77">
        <f t="shared" si="94"/>
        <v>0</v>
      </c>
      <c r="BD126" s="77">
        <f t="shared" si="95"/>
        <v>0</v>
      </c>
      <c r="BE126" s="77">
        <f t="shared" si="96"/>
        <v>0</v>
      </c>
      <c r="BF126" s="77">
        <f t="shared" si="97"/>
        <v>0</v>
      </c>
      <c r="BG126" s="77">
        <f t="shared" si="98"/>
        <v>0</v>
      </c>
      <c r="BH126" s="77">
        <f t="shared" si="99"/>
        <v>0</v>
      </c>
      <c r="BI126" s="77">
        <f t="shared" si="100"/>
        <v>0</v>
      </c>
      <c r="BJ126" s="77">
        <f t="shared" si="101"/>
        <v>0</v>
      </c>
      <c r="BK126" s="77">
        <f t="shared" si="102"/>
        <v>0</v>
      </c>
      <c r="BL126" s="77">
        <f t="shared" si="103"/>
        <v>0</v>
      </c>
      <c r="BM126" s="77">
        <f t="shared" si="104"/>
        <v>0</v>
      </c>
      <c r="BN126" s="77">
        <f t="shared" si="105"/>
        <v>0</v>
      </c>
      <c r="BO126" s="77">
        <f t="shared" si="106"/>
        <v>0</v>
      </c>
      <c r="BP126" s="77">
        <f t="shared" si="107"/>
        <v>0</v>
      </c>
      <c r="BQ126" s="77">
        <f t="shared" si="108"/>
        <v>0</v>
      </c>
      <c r="BR126" s="77">
        <f t="shared" si="109"/>
        <v>0</v>
      </c>
      <c r="BS126" s="77">
        <f t="shared" si="110"/>
        <v>0</v>
      </c>
      <c r="BT126" s="77">
        <f t="shared" si="111"/>
        <v>0</v>
      </c>
      <c r="BU126" s="77">
        <f t="shared" si="112"/>
        <v>0</v>
      </c>
      <c r="BV126" s="77">
        <f t="shared" si="113"/>
        <v>0</v>
      </c>
      <c r="BW126" s="161"/>
      <c r="BX126" s="12" t="str">
        <f t="shared" si="114"/>
        <v/>
      </c>
      <c r="BY126" s="97">
        <f t="shared" si="115"/>
        <v>0</v>
      </c>
      <c r="BZ126" s="161">
        <f t="shared" si="116"/>
        <v>0</v>
      </c>
      <c r="CA126" s="161">
        <f t="shared" si="117"/>
        <v>0</v>
      </c>
      <c r="CB126" s="161">
        <f t="shared" si="118"/>
        <v>0</v>
      </c>
      <c r="CC126" s="161">
        <f t="shared" si="119"/>
        <v>0</v>
      </c>
      <c r="CD126" s="161">
        <f t="shared" si="120"/>
        <v>0</v>
      </c>
      <c r="CE126" s="161">
        <f t="shared" si="121"/>
        <v>0</v>
      </c>
      <c r="CF126" s="161">
        <f t="shared" si="122"/>
        <v>0</v>
      </c>
      <c r="CG126" s="9"/>
    </row>
    <row r="127" spans="1:85" ht="45">
      <c r="A127" s="168">
        <v>86942</v>
      </c>
      <c r="B127" s="165" t="s">
        <v>400</v>
      </c>
      <c r="C127" s="166" t="s">
        <v>401</v>
      </c>
      <c r="D127" s="167" t="s">
        <v>150</v>
      </c>
      <c r="E127" s="78">
        <v>1</v>
      </c>
      <c r="F127" s="157">
        <v>124.25</v>
      </c>
      <c r="G127" s="68">
        <f t="shared" si="87"/>
        <v>124.25</v>
      </c>
      <c r="H127" s="69"/>
      <c r="I127" s="70">
        <f t="shared" si="88"/>
        <v>0</v>
      </c>
      <c r="J127" s="69"/>
      <c r="K127" s="70">
        <f t="shared" si="89"/>
        <v>0</v>
      </c>
      <c r="L127" s="69"/>
      <c r="M127" s="70">
        <f t="shared" si="90"/>
        <v>0</v>
      </c>
      <c r="N127" s="69"/>
      <c r="O127" s="70">
        <f t="shared" si="91"/>
        <v>0</v>
      </c>
      <c r="P127" s="69"/>
      <c r="Q127" s="70">
        <f t="shared" si="92"/>
        <v>0</v>
      </c>
      <c r="R127" s="71">
        <f t="shared" si="139"/>
        <v>1</v>
      </c>
      <c r="S127" s="70">
        <f t="shared" si="140"/>
        <v>124.25</v>
      </c>
      <c r="T127" s="72">
        <f t="shared" si="141"/>
        <v>0</v>
      </c>
      <c r="U127" s="73">
        <f t="shared" si="142"/>
        <v>0</v>
      </c>
      <c r="V127" s="73">
        <f t="shared" si="143"/>
        <v>0</v>
      </c>
      <c r="W127" s="73">
        <f t="shared" si="144"/>
        <v>0</v>
      </c>
      <c r="X127" s="73">
        <f t="shared" si="145"/>
        <v>0</v>
      </c>
      <c r="Y127" s="73">
        <f t="shared" si="146"/>
        <v>0</v>
      </c>
      <c r="Z127" s="73">
        <f t="shared" si="147"/>
        <v>0</v>
      </c>
      <c r="AA127" s="74"/>
      <c r="AB127" s="161"/>
      <c r="AC127" s="161"/>
      <c r="AD127" s="161"/>
      <c r="AE127" s="161"/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71">
        <f t="shared" si="148"/>
        <v>1</v>
      </c>
      <c r="AV127" s="76">
        <f t="shared" si="149"/>
        <v>0</v>
      </c>
      <c r="AW127" s="76">
        <f t="shared" si="150"/>
        <v>0</v>
      </c>
      <c r="AX127" s="76">
        <f t="shared" si="151"/>
        <v>0</v>
      </c>
      <c r="AY127" s="76">
        <f t="shared" si="152"/>
        <v>0</v>
      </c>
      <c r="AZ127" s="76">
        <f t="shared" si="153"/>
        <v>0</v>
      </c>
      <c r="BA127" s="71">
        <f t="shared" si="154"/>
        <v>1</v>
      </c>
      <c r="BB127" s="71">
        <f t="shared" si="93"/>
        <v>0</v>
      </c>
      <c r="BC127" s="77">
        <f t="shared" si="94"/>
        <v>0</v>
      </c>
      <c r="BD127" s="77">
        <f t="shared" si="95"/>
        <v>0</v>
      </c>
      <c r="BE127" s="77">
        <f t="shared" si="96"/>
        <v>0</v>
      </c>
      <c r="BF127" s="77">
        <f t="shared" si="97"/>
        <v>0</v>
      </c>
      <c r="BG127" s="77">
        <f t="shared" si="98"/>
        <v>0</v>
      </c>
      <c r="BH127" s="77">
        <f t="shared" si="99"/>
        <v>0</v>
      </c>
      <c r="BI127" s="77">
        <f t="shared" si="100"/>
        <v>0</v>
      </c>
      <c r="BJ127" s="77">
        <f t="shared" si="101"/>
        <v>0</v>
      </c>
      <c r="BK127" s="77">
        <f t="shared" si="102"/>
        <v>0</v>
      </c>
      <c r="BL127" s="77">
        <f t="shared" si="103"/>
        <v>0</v>
      </c>
      <c r="BM127" s="77">
        <f t="shared" si="104"/>
        <v>0</v>
      </c>
      <c r="BN127" s="77">
        <f t="shared" si="105"/>
        <v>0</v>
      </c>
      <c r="BO127" s="77">
        <f t="shared" si="106"/>
        <v>0</v>
      </c>
      <c r="BP127" s="77">
        <f t="shared" si="107"/>
        <v>0</v>
      </c>
      <c r="BQ127" s="77">
        <f t="shared" si="108"/>
        <v>0</v>
      </c>
      <c r="BR127" s="77">
        <f t="shared" si="109"/>
        <v>0</v>
      </c>
      <c r="BS127" s="77">
        <f t="shared" si="110"/>
        <v>0</v>
      </c>
      <c r="BT127" s="77">
        <f t="shared" si="111"/>
        <v>0</v>
      </c>
      <c r="BU127" s="77">
        <f t="shared" si="112"/>
        <v>0</v>
      </c>
      <c r="BV127" s="77">
        <f t="shared" si="113"/>
        <v>0</v>
      </c>
      <c r="BW127" s="161"/>
      <c r="BX127" s="12" t="str">
        <f t="shared" si="114"/>
        <v/>
      </c>
      <c r="BY127" s="97">
        <f t="shared" si="115"/>
        <v>0</v>
      </c>
      <c r="BZ127" s="161">
        <f t="shared" si="116"/>
        <v>0</v>
      </c>
      <c r="CA127" s="161">
        <f t="shared" si="117"/>
        <v>0</v>
      </c>
      <c r="CB127" s="161">
        <f t="shared" si="118"/>
        <v>0</v>
      </c>
      <c r="CC127" s="161">
        <f t="shared" si="119"/>
        <v>0</v>
      </c>
      <c r="CD127" s="161">
        <f t="shared" si="120"/>
        <v>0</v>
      </c>
      <c r="CE127" s="161">
        <f t="shared" si="121"/>
        <v>0</v>
      </c>
      <c r="CF127" s="161">
        <f t="shared" si="122"/>
        <v>0</v>
      </c>
      <c r="CG127" s="9"/>
    </row>
    <row r="128" spans="1:85">
      <c r="A128" s="58" t="s">
        <v>117</v>
      </c>
      <c r="B128" s="59" t="s">
        <v>402</v>
      </c>
      <c r="C128" s="60" t="s">
        <v>403</v>
      </c>
      <c r="D128" s="61" t="s">
        <v>118</v>
      </c>
      <c r="E128" s="61"/>
      <c r="F128" s="61"/>
      <c r="G128" s="62"/>
      <c r="H128" s="63"/>
      <c r="I128" s="64">
        <f t="shared" si="88"/>
        <v>0</v>
      </c>
      <c r="J128" s="63"/>
      <c r="K128" s="64">
        <f t="shared" si="89"/>
        <v>0</v>
      </c>
      <c r="L128" s="63"/>
      <c r="M128" s="64">
        <f t="shared" si="90"/>
        <v>0</v>
      </c>
      <c r="N128" s="63"/>
      <c r="O128" s="64">
        <f t="shared" si="91"/>
        <v>0</v>
      </c>
      <c r="P128" s="63"/>
      <c r="Q128" s="64">
        <f t="shared" si="92"/>
        <v>0</v>
      </c>
      <c r="R128" s="162">
        <f t="shared" si="139"/>
        <v>0</v>
      </c>
      <c r="S128" s="66">
        <f t="shared" si="140"/>
        <v>0</v>
      </c>
      <c r="T128" s="62" t="str">
        <f t="shared" si="141"/>
        <v/>
      </c>
      <c r="U128" s="62">
        <f t="shared" si="142"/>
        <v>0</v>
      </c>
      <c r="V128" s="62">
        <f t="shared" si="143"/>
        <v>0</v>
      </c>
      <c r="W128" s="62">
        <f t="shared" si="144"/>
        <v>0</v>
      </c>
      <c r="X128" s="62">
        <f t="shared" si="145"/>
        <v>0</v>
      </c>
      <c r="Y128" s="62">
        <f t="shared" si="146"/>
        <v>0</v>
      </c>
      <c r="Z128" s="148" t="str">
        <f t="shared" si="147"/>
        <v/>
      </c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7" t="str">
        <f t="shared" si="148"/>
        <v/>
      </c>
      <c r="AV128" s="63">
        <f t="shared" si="149"/>
        <v>0</v>
      </c>
      <c r="AW128" s="63">
        <f t="shared" si="150"/>
        <v>0</v>
      </c>
      <c r="AX128" s="63">
        <f t="shared" si="151"/>
        <v>0</v>
      </c>
      <c r="AY128" s="63">
        <f t="shared" si="152"/>
        <v>0</v>
      </c>
      <c r="AZ128" s="63">
        <f t="shared" si="153"/>
        <v>0</v>
      </c>
      <c r="BA128" s="67">
        <f t="shared" si="154"/>
        <v>0</v>
      </c>
      <c r="BB128" s="67">
        <f t="shared" si="93"/>
        <v>0</v>
      </c>
      <c r="BC128" s="62">
        <f t="shared" si="94"/>
        <v>0</v>
      </c>
      <c r="BD128" s="62">
        <f t="shared" si="95"/>
        <v>0</v>
      </c>
      <c r="BE128" s="62">
        <f t="shared" si="96"/>
        <v>0</v>
      </c>
      <c r="BF128" s="62">
        <f t="shared" si="97"/>
        <v>0</v>
      </c>
      <c r="BG128" s="62">
        <f t="shared" si="98"/>
        <v>0</v>
      </c>
      <c r="BH128" s="62">
        <f t="shared" si="99"/>
        <v>0</v>
      </c>
      <c r="BI128" s="62">
        <f t="shared" si="100"/>
        <v>0</v>
      </c>
      <c r="BJ128" s="62">
        <f t="shared" si="101"/>
        <v>0</v>
      </c>
      <c r="BK128" s="62">
        <f t="shared" si="102"/>
        <v>0</v>
      </c>
      <c r="BL128" s="62">
        <f t="shared" si="103"/>
        <v>0</v>
      </c>
      <c r="BM128" s="62">
        <f t="shared" si="104"/>
        <v>0</v>
      </c>
      <c r="BN128" s="62">
        <f t="shared" si="105"/>
        <v>0</v>
      </c>
      <c r="BO128" s="62">
        <f t="shared" si="106"/>
        <v>0</v>
      </c>
      <c r="BP128" s="62">
        <f t="shared" si="107"/>
        <v>0</v>
      </c>
      <c r="BQ128" s="62">
        <f t="shared" si="108"/>
        <v>0</v>
      </c>
      <c r="BR128" s="62">
        <f t="shared" si="109"/>
        <v>0</v>
      </c>
      <c r="BS128" s="62">
        <f t="shared" si="110"/>
        <v>0</v>
      </c>
      <c r="BT128" s="62">
        <f t="shared" si="111"/>
        <v>0</v>
      </c>
      <c r="BU128" s="62">
        <f t="shared" si="112"/>
        <v>0</v>
      </c>
      <c r="BV128" s="62">
        <f t="shared" si="113"/>
        <v>0</v>
      </c>
      <c r="BW128" s="63"/>
      <c r="BX128" t="str">
        <f t="shared" si="114"/>
        <v/>
      </c>
      <c r="BY128" s="96">
        <f t="shared" si="115"/>
        <v>0</v>
      </c>
      <c r="BZ128" s="96">
        <f t="shared" si="116"/>
        <v>0</v>
      </c>
      <c r="CA128" s="96">
        <f t="shared" si="117"/>
        <v>0</v>
      </c>
      <c r="CB128" s="96">
        <f t="shared" si="118"/>
        <v>0</v>
      </c>
      <c r="CC128" s="96">
        <f t="shared" si="119"/>
        <v>0</v>
      </c>
      <c r="CD128" s="96">
        <f t="shared" si="120"/>
        <v>0</v>
      </c>
      <c r="CE128" s="96">
        <f t="shared" si="121"/>
        <v>0</v>
      </c>
      <c r="CF128" s="96">
        <f t="shared" si="122"/>
        <v>0</v>
      </c>
      <c r="CG128" s="9"/>
    </row>
    <row r="129" spans="1:85">
      <c r="A129" s="58" t="s">
        <v>117</v>
      </c>
      <c r="B129" s="59" t="s">
        <v>404</v>
      </c>
      <c r="C129" s="60" t="s">
        <v>405</v>
      </c>
      <c r="D129" s="61" t="s">
        <v>118</v>
      </c>
      <c r="E129" s="61"/>
      <c r="F129" s="61"/>
      <c r="G129" s="62">
        <f>SUM(G130:G136)</f>
        <v>5351.2734999999993</v>
      </c>
      <c r="H129" s="63"/>
      <c r="I129" s="64">
        <f t="shared" si="88"/>
        <v>0</v>
      </c>
      <c r="J129" s="63"/>
      <c r="K129" s="64">
        <f t="shared" si="89"/>
        <v>0</v>
      </c>
      <c r="L129" s="63"/>
      <c r="M129" s="64">
        <f t="shared" si="90"/>
        <v>0</v>
      </c>
      <c r="N129" s="63"/>
      <c r="O129" s="64">
        <f t="shared" si="91"/>
        <v>0</v>
      </c>
      <c r="P129" s="63"/>
      <c r="Q129" s="64">
        <f t="shared" si="92"/>
        <v>0</v>
      </c>
      <c r="R129" s="162">
        <f t="shared" si="139"/>
        <v>0</v>
      </c>
      <c r="S129" s="66">
        <f t="shared" si="140"/>
        <v>0</v>
      </c>
      <c r="T129" s="62" t="str">
        <f t="shared" si="141"/>
        <v>suprimido</v>
      </c>
      <c r="U129" s="62">
        <f t="shared" si="142"/>
        <v>0</v>
      </c>
      <c r="V129" s="62">
        <f t="shared" si="143"/>
        <v>0</v>
      </c>
      <c r="W129" s="62">
        <f t="shared" si="144"/>
        <v>0</v>
      </c>
      <c r="X129" s="62">
        <f t="shared" si="145"/>
        <v>0</v>
      </c>
      <c r="Y129" s="62">
        <f t="shared" si="146"/>
        <v>0</v>
      </c>
      <c r="Z129" s="148" t="str">
        <f t="shared" si="147"/>
        <v/>
      </c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7" t="str">
        <f t="shared" si="148"/>
        <v/>
      </c>
      <c r="AV129" s="63">
        <f t="shared" si="149"/>
        <v>0</v>
      </c>
      <c r="AW129" s="63">
        <f t="shared" si="150"/>
        <v>0</v>
      </c>
      <c r="AX129" s="63">
        <f t="shared" si="151"/>
        <v>0</v>
      </c>
      <c r="AY129" s="63">
        <f t="shared" si="152"/>
        <v>0</v>
      </c>
      <c r="AZ129" s="63">
        <f t="shared" si="153"/>
        <v>0</v>
      </c>
      <c r="BA129" s="67">
        <f t="shared" si="154"/>
        <v>0</v>
      </c>
      <c r="BB129" s="67">
        <f t="shared" si="93"/>
        <v>0</v>
      </c>
      <c r="BC129" s="62">
        <f t="shared" si="94"/>
        <v>0</v>
      </c>
      <c r="BD129" s="62">
        <f t="shared" si="95"/>
        <v>0</v>
      </c>
      <c r="BE129" s="62">
        <f t="shared" si="96"/>
        <v>0</v>
      </c>
      <c r="BF129" s="62">
        <f t="shared" si="97"/>
        <v>0</v>
      </c>
      <c r="BG129" s="62">
        <f t="shared" si="98"/>
        <v>0</v>
      </c>
      <c r="BH129" s="62">
        <f t="shared" si="99"/>
        <v>0</v>
      </c>
      <c r="BI129" s="62">
        <f t="shared" si="100"/>
        <v>0</v>
      </c>
      <c r="BJ129" s="62">
        <f t="shared" si="101"/>
        <v>0</v>
      </c>
      <c r="BK129" s="62">
        <f t="shared" si="102"/>
        <v>0</v>
      </c>
      <c r="BL129" s="62">
        <f t="shared" si="103"/>
        <v>0</v>
      </c>
      <c r="BM129" s="62">
        <f t="shared" si="104"/>
        <v>0</v>
      </c>
      <c r="BN129" s="62">
        <f t="shared" si="105"/>
        <v>0</v>
      </c>
      <c r="BO129" s="62">
        <f t="shared" si="106"/>
        <v>0</v>
      </c>
      <c r="BP129" s="62">
        <f t="shared" si="107"/>
        <v>0</v>
      </c>
      <c r="BQ129" s="62">
        <f t="shared" si="108"/>
        <v>0</v>
      </c>
      <c r="BR129" s="62">
        <f t="shared" si="109"/>
        <v>0</v>
      </c>
      <c r="BS129" s="62">
        <f t="shared" si="110"/>
        <v>0</v>
      </c>
      <c r="BT129" s="62">
        <f t="shared" si="111"/>
        <v>0</v>
      </c>
      <c r="BU129" s="62">
        <f t="shared" si="112"/>
        <v>0</v>
      </c>
      <c r="BV129" s="62">
        <f t="shared" si="113"/>
        <v>0</v>
      </c>
      <c r="BW129" s="63"/>
      <c r="BX129" t="str">
        <f t="shared" si="114"/>
        <v/>
      </c>
      <c r="BY129" s="96">
        <f t="shared" si="115"/>
        <v>0</v>
      </c>
      <c r="BZ129" s="96">
        <f t="shared" si="116"/>
        <v>0</v>
      </c>
      <c r="CA129" s="96">
        <f t="shared" si="117"/>
        <v>0</v>
      </c>
      <c r="CB129" s="96">
        <f t="shared" si="118"/>
        <v>0</v>
      </c>
      <c r="CC129" s="96">
        <f t="shared" si="119"/>
        <v>0</v>
      </c>
      <c r="CD129" s="96">
        <f t="shared" si="120"/>
        <v>0</v>
      </c>
      <c r="CE129" s="96">
        <f t="shared" si="121"/>
        <v>0</v>
      </c>
      <c r="CF129" s="96">
        <f t="shared" si="122"/>
        <v>0</v>
      </c>
      <c r="CG129" s="9"/>
    </row>
    <row r="130" spans="1:85" ht="30">
      <c r="A130" s="168" t="s">
        <v>406</v>
      </c>
      <c r="B130" s="165" t="s">
        <v>407</v>
      </c>
      <c r="C130" s="166" t="s">
        <v>408</v>
      </c>
      <c r="D130" s="167" t="s">
        <v>150</v>
      </c>
      <c r="E130" s="78">
        <v>1</v>
      </c>
      <c r="F130" s="157">
        <v>110.88</v>
      </c>
      <c r="G130" s="68">
        <f t="shared" si="87"/>
        <v>110.88</v>
      </c>
      <c r="H130" s="69"/>
      <c r="I130" s="70">
        <f t="shared" si="88"/>
        <v>0</v>
      </c>
      <c r="J130" s="69"/>
      <c r="K130" s="70">
        <f t="shared" si="89"/>
        <v>0</v>
      </c>
      <c r="L130" s="69"/>
      <c r="M130" s="70">
        <f t="shared" si="90"/>
        <v>0</v>
      </c>
      <c r="N130" s="69"/>
      <c r="O130" s="70">
        <f t="shared" si="91"/>
        <v>0</v>
      </c>
      <c r="P130" s="69"/>
      <c r="Q130" s="70">
        <f t="shared" si="92"/>
        <v>0</v>
      </c>
      <c r="R130" s="71">
        <f t="shared" si="139"/>
        <v>1</v>
      </c>
      <c r="S130" s="70">
        <f t="shared" si="140"/>
        <v>110.88</v>
      </c>
      <c r="T130" s="72">
        <f t="shared" si="141"/>
        <v>0</v>
      </c>
      <c r="U130" s="73">
        <f t="shared" si="142"/>
        <v>0</v>
      </c>
      <c r="V130" s="73">
        <f t="shared" si="143"/>
        <v>0</v>
      </c>
      <c r="W130" s="73">
        <f t="shared" si="144"/>
        <v>0</v>
      </c>
      <c r="X130" s="73">
        <f t="shared" si="145"/>
        <v>0</v>
      </c>
      <c r="Y130" s="73">
        <f t="shared" si="146"/>
        <v>0</v>
      </c>
      <c r="Z130" s="73">
        <f t="shared" si="147"/>
        <v>0</v>
      </c>
      <c r="AA130" s="74"/>
      <c r="AB130" s="161"/>
      <c r="AC130" s="161"/>
      <c r="AD130" s="161"/>
      <c r="AE130" s="161"/>
      <c r="AF130" s="161"/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71">
        <f t="shared" si="148"/>
        <v>1</v>
      </c>
      <c r="AV130" s="76">
        <f t="shared" si="149"/>
        <v>0</v>
      </c>
      <c r="AW130" s="76">
        <f t="shared" si="150"/>
        <v>0</v>
      </c>
      <c r="AX130" s="76">
        <f t="shared" si="151"/>
        <v>0</v>
      </c>
      <c r="AY130" s="76">
        <f t="shared" si="152"/>
        <v>0</v>
      </c>
      <c r="AZ130" s="76">
        <f t="shared" si="153"/>
        <v>0</v>
      </c>
      <c r="BA130" s="71">
        <f t="shared" si="154"/>
        <v>1</v>
      </c>
      <c r="BB130" s="71">
        <f t="shared" si="93"/>
        <v>0</v>
      </c>
      <c r="BC130" s="77">
        <f t="shared" si="94"/>
        <v>0</v>
      </c>
      <c r="BD130" s="77">
        <f t="shared" si="95"/>
        <v>0</v>
      </c>
      <c r="BE130" s="77">
        <f t="shared" si="96"/>
        <v>0</v>
      </c>
      <c r="BF130" s="77">
        <f t="shared" si="97"/>
        <v>0</v>
      </c>
      <c r="BG130" s="77">
        <f t="shared" si="98"/>
        <v>0</v>
      </c>
      <c r="BH130" s="77">
        <f t="shared" si="99"/>
        <v>0</v>
      </c>
      <c r="BI130" s="77">
        <f t="shared" si="100"/>
        <v>0</v>
      </c>
      <c r="BJ130" s="77">
        <f t="shared" si="101"/>
        <v>0</v>
      </c>
      <c r="BK130" s="77">
        <f t="shared" si="102"/>
        <v>0</v>
      </c>
      <c r="BL130" s="77">
        <f t="shared" si="103"/>
        <v>0</v>
      </c>
      <c r="BM130" s="77">
        <f t="shared" si="104"/>
        <v>0</v>
      </c>
      <c r="BN130" s="77">
        <f t="shared" si="105"/>
        <v>0</v>
      </c>
      <c r="BO130" s="77">
        <f t="shared" si="106"/>
        <v>0</v>
      </c>
      <c r="BP130" s="77">
        <f t="shared" si="107"/>
        <v>0</v>
      </c>
      <c r="BQ130" s="77">
        <f t="shared" si="108"/>
        <v>0</v>
      </c>
      <c r="BR130" s="77">
        <f t="shared" si="109"/>
        <v>0</v>
      </c>
      <c r="BS130" s="77">
        <f t="shared" si="110"/>
        <v>0</v>
      </c>
      <c r="BT130" s="77">
        <f t="shared" si="111"/>
        <v>0</v>
      </c>
      <c r="BU130" s="77">
        <f t="shared" si="112"/>
        <v>0</v>
      </c>
      <c r="BV130" s="77">
        <f t="shared" si="113"/>
        <v>0</v>
      </c>
      <c r="BW130" s="161"/>
      <c r="BX130" s="12" t="str">
        <f t="shared" si="114"/>
        <v/>
      </c>
      <c r="BY130" s="97">
        <f t="shared" si="115"/>
        <v>0</v>
      </c>
      <c r="BZ130" s="161">
        <f t="shared" si="116"/>
        <v>0</v>
      </c>
      <c r="CA130" s="161">
        <f t="shared" si="117"/>
        <v>0</v>
      </c>
      <c r="CB130" s="161">
        <f t="shared" si="118"/>
        <v>0</v>
      </c>
      <c r="CC130" s="161">
        <f t="shared" si="119"/>
        <v>0</v>
      </c>
      <c r="CD130" s="161">
        <f t="shared" si="120"/>
        <v>0</v>
      </c>
      <c r="CE130" s="161">
        <f t="shared" si="121"/>
        <v>0</v>
      </c>
      <c r="CF130" s="161">
        <f t="shared" si="122"/>
        <v>0</v>
      </c>
      <c r="CG130" s="9"/>
    </row>
    <row r="131" spans="1:85" ht="30">
      <c r="A131" s="168" t="s">
        <v>409</v>
      </c>
      <c r="B131" s="165" t="s">
        <v>410</v>
      </c>
      <c r="C131" s="166" t="s">
        <v>411</v>
      </c>
      <c r="D131" s="167" t="s">
        <v>150</v>
      </c>
      <c r="E131" s="78">
        <v>1</v>
      </c>
      <c r="F131" s="157">
        <v>127.4</v>
      </c>
      <c r="G131" s="68">
        <f t="shared" si="87"/>
        <v>127.4</v>
      </c>
      <c r="H131" s="69"/>
      <c r="I131" s="70">
        <f t="shared" si="88"/>
        <v>0</v>
      </c>
      <c r="J131" s="69"/>
      <c r="K131" s="70">
        <f t="shared" si="89"/>
        <v>0</v>
      </c>
      <c r="L131" s="69"/>
      <c r="M131" s="70">
        <f t="shared" si="90"/>
        <v>0</v>
      </c>
      <c r="N131" s="69"/>
      <c r="O131" s="70">
        <f t="shared" si="91"/>
        <v>0</v>
      </c>
      <c r="P131" s="69"/>
      <c r="Q131" s="70">
        <f t="shared" si="92"/>
        <v>0</v>
      </c>
      <c r="R131" s="71">
        <f t="shared" si="139"/>
        <v>1</v>
      </c>
      <c r="S131" s="70">
        <f t="shared" si="140"/>
        <v>127.4</v>
      </c>
      <c r="T131" s="72">
        <f t="shared" si="141"/>
        <v>0</v>
      </c>
      <c r="U131" s="73">
        <f t="shared" si="142"/>
        <v>0</v>
      </c>
      <c r="V131" s="73">
        <f t="shared" si="143"/>
        <v>0</v>
      </c>
      <c r="W131" s="73">
        <f t="shared" si="144"/>
        <v>0</v>
      </c>
      <c r="X131" s="73">
        <f t="shared" si="145"/>
        <v>0</v>
      </c>
      <c r="Y131" s="73">
        <f t="shared" si="146"/>
        <v>0</v>
      </c>
      <c r="Z131" s="73">
        <f t="shared" si="147"/>
        <v>0</v>
      </c>
      <c r="AA131" s="74"/>
      <c r="AB131" s="161"/>
      <c r="AC131" s="161"/>
      <c r="AD131" s="161"/>
      <c r="AE131" s="161"/>
      <c r="AF131" s="161"/>
      <c r="AG131" s="161"/>
      <c r="AH131" s="161"/>
      <c r="AI131" s="161"/>
      <c r="AJ131" s="161"/>
      <c r="AK131" s="161"/>
      <c r="AL131" s="161"/>
      <c r="AM131" s="161"/>
      <c r="AN131" s="161"/>
      <c r="AO131" s="161"/>
      <c r="AP131" s="161"/>
      <c r="AQ131" s="161"/>
      <c r="AR131" s="161"/>
      <c r="AS131" s="161"/>
      <c r="AT131" s="161"/>
      <c r="AU131" s="71">
        <f t="shared" si="148"/>
        <v>1</v>
      </c>
      <c r="AV131" s="76">
        <f t="shared" si="149"/>
        <v>0</v>
      </c>
      <c r="AW131" s="76">
        <f t="shared" si="150"/>
        <v>0</v>
      </c>
      <c r="AX131" s="76">
        <f t="shared" si="151"/>
        <v>0</v>
      </c>
      <c r="AY131" s="76">
        <f t="shared" si="152"/>
        <v>0</v>
      </c>
      <c r="AZ131" s="76">
        <f t="shared" si="153"/>
        <v>0</v>
      </c>
      <c r="BA131" s="71">
        <f t="shared" si="154"/>
        <v>1</v>
      </c>
      <c r="BB131" s="71">
        <f t="shared" si="93"/>
        <v>0</v>
      </c>
      <c r="BC131" s="77">
        <f t="shared" si="94"/>
        <v>0</v>
      </c>
      <c r="BD131" s="77">
        <f t="shared" si="95"/>
        <v>0</v>
      </c>
      <c r="BE131" s="77">
        <f t="shared" si="96"/>
        <v>0</v>
      </c>
      <c r="BF131" s="77">
        <f t="shared" si="97"/>
        <v>0</v>
      </c>
      <c r="BG131" s="77">
        <f t="shared" si="98"/>
        <v>0</v>
      </c>
      <c r="BH131" s="77">
        <f t="shared" si="99"/>
        <v>0</v>
      </c>
      <c r="BI131" s="77">
        <f t="shared" si="100"/>
        <v>0</v>
      </c>
      <c r="BJ131" s="77">
        <f t="shared" si="101"/>
        <v>0</v>
      </c>
      <c r="BK131" s="77">
        <f t="shared" si="102"/>
        <v>0</v>
      </c>
      <c r="BL131" s="77">
        <f t="shared" si="103"/>
        <v>0</v>
      </c>
      <c r="BM131" s="77">
        <f t="shared" si="104"/>
        <v>0</v>
      </c>
      <c r="BN131" s="77">
        <f t="shared" si="105"/>
        <v>0</v>
      </c>
      <c r="BO131" s="77">
        <f t="shared" si="106"/>
        <v>0</v>
      </c>
      <c r="BP131" s="77">
        <f t="shared" si="107"/>
        <v>0</v>
      </c>
      <c r="BQ131" s="77">
        <f t="shared" si="108"/>
        <v>0</v>
      </c>
      <c r="BR131" s="77">
        <f t="shared" si="109"/>
        <v>0</v>
      </c>
      <c r="BS131" s="77">
        <f t="shared" si="110"/>
        <v>0</v>
      </c>
      <c r="BT131" s="77">
        <f t="shared" si="111"/>
        <v>0</v>
      </c>
      <c r="BU131" s="77">
        <f t="shared" si="112"/>
        <v>0</v>
      </c>
      <c r="BV131" s="77">
        <f t="shared" si="113"/>
        <v>0</v>
      </c>
      <c r="BW131" s="161"/>
      <c r="BX131" s="12" t="str">
        <f t="shared" si="114"/>
        <v/>
      </c>
      <c r="BY131" s="97">
        <f t="shared" si="115"/>
        <v>0</v>
      </c>
      <c r="BZ131" s="161">
        <f t="shared" si="116"/>
        <v>0</v>
      </c>
      <c r="CA131" s="161">
        <f t="shared" si="117"/>
        <v>0</v>
      </c>
      <c r="CB131" s="161">
        <f t="shared" si="118"/>
        <v>0</v>
      </c>
      <c r="CC131" s="161">
        <f t="shared" si="119"/>
        <v>0</v>
      </c>
      <c r="CD131" s="161">
        <f t="shared" si="120"/>
        <v>0</v>
      </c>
      <c r="CE131" s="161">
        <f t="shared" si="121"/>
        <v>0</v>
      </c>
      <c r="CF131" s="161">
        <f t="shared" si="122"/>
        <v>0</v>
      </c>
      <c r="CG131" s="9"/>
    </row>
    <row r="132" spans="1:85">
      <c r="A132" s="168" t="s">
        <v>412</v>
      </c>
      <c r="B132" s="165" t="s">
        <v>413</v>
      </c>
      <c r="C132" s="166" t="s">
        <v>414</v>
      </c>
      <c r="D132" s="167" t="s">
        <v>150</v>
      </c>
      <c r="E132" s="78">
        <v>1</v>
      </c>
      <c r="F132" s="157">
        <v>209.84</v>
      </c>
      <c r="G132" s="68">
        <f t="shared" si="87"/>
        <v>209.84</v>
      </c>
      <c r="H132" s="69"/>
      <c r="I132" s="70">
        <f t="shared" si="88"/>
        <v>0</v>
      </c>
      <c r="J132" s="69"/>
      <c r="K132" s="70">
        <f t="shared" si="89"/>
        <v>0</v>
      </c>
      <c r="L132" s="69"/>
      <c r="M132" s="70">
        <f t="shared" si="90"/>
        <v>0</v>
      </c>
      <c r="N132" s="69"/>
      <c r="O132" s="70">
        <f t="shared" si="91"/>
        <v>0</v>
      </c>
      <c r="P132" s="69"/>
      <c r="Q132" s="70">
        <f t="shared" si="92"/>
        <v>0</v>
      </c>
      <c r="R132" s="71">
        <f t="shared" si="139"/>
        <v>1</v>
      </c>
      <c r="S132" s="70">
        <f t="shared" si="140"/>
        <v>209.84</v>
      </c>
      <c r="T132" s="72">
        <f t="shared" si="141"/>
        <v>0</v>
      </c>
      <c r="U132" s="73">
        <f t="shared" si="142"/>
        <v>0</v>
      </c>
      <c r="V132" s="73">
        <f t="shared" si="143"/>
        <v>0</v>
      </c>
      <c r="W132" s="73">
        <f t="shared" si="144"/>
        <v>0</v>
      </c>
      <c r="X132" s="73">
        <f t="shared" si="145"/>
        <v>0</v>
      </c>
      <c r="Y132" s="73">
        <f t="shared" si="146"/>
        <v>0</v>
      </c>
      <c r="Z132" s="73">
        <f t="shared" si="147"/>
        <v>0</v>
      </c>
      <c r="AA132" s="74"/>
      <c r="AB132" s="161"/>
      <c r="AC132" s="161"/>
      <c r="AD132" s="161"/>
      <c r="AE132" s="161"/>
      <c r="AF132" s="161"/>
      <c r="AG132" s="161"/>
      <c r="AH132" s="161"/>
      <c r="AI132" s="161"/>
      <c r="AJ132" s="161"/>
      <c r="AK132" s="161"/>
      <c r="AL132" s="161"/>
      <c r="AM132" s="161"/>
      <c r="AN132" s="161"/>
      <c r="AO132" s="161"/>
      <c r="AP132" s="161"/>
      <c r="AQ132" s="161"/>
      <c r="AR132" s="161"/>
      <c r="AS132" s="161"/>
      <c r="AT132" s="161"/>
      <c r="AU132" s="71">
        <f t="shared" si="148"/>
        <v>1</v>
      </c>
      <c r="AV132" s="76">
        <f t="shared" si="149"/>
        <v>0</v>
      </c>
      <c r="AW132" s="76">
        <f t="shared" si="150"/>
        <v>0</v>
      </c>
      <c r="AX132" s="76">
        <f t="shared" si="151"/>
        <v>0</v>
      </c>
      <c r="AY132" s="76">
        <f t="shared" si="152"/>
        <v>0</v>
      </c>
      <c r="AZ132" s="76">
        <f t="shared" si="153"/>
        <v>0</v>
      </c>
      <c r="BA132" s="71">
        <f t="shared" si="154"/>
        <v>1</v>
      </c>
      <c r="BB132" s="71">
        <f t="shared" si="93"/>
        <v>0</v>
      </c>
      <c r="BC132" s="77">
        <f t="shared" si="94"/>
        <v>0</v>
      </c>
      <c r="BD132" s="77">
        <f t="shared" si="95"/>
        <v>0</v>
      </c>
      <c r="BE132" s="77">
        <f t="shared" si="96"/>
        <v>0</v>
      </c>
      <c r="BF132" s="77">
        <f t="shared" si="97"/>
        <v>0</v>
      </c>
      <c r="BG132" s="77">
        <f t="shared" si="98"/>
        <v>0</v>
      </c>
      <c r="BH132" s="77">
        <f t="shared" si="99"/>
        <v>0</v>
      </c>
      <c r="BI132" s="77">
        <f t="shared" si="100"/>
        <v>0</v>
      </c>
      <c r="BJ132" s="77">
        <f t="shared" si="101"/>
        <v>0</v>
      </c>
      <c r="BK132" s="77">
        <f t="shared" si="102"/>
        <v>0</v>
      </c>
      <c r="BL132" s="77">
        <f t="shared" si="103"/>
        <v>0</v>
      </c>
      <c r="BM132" s="77">
        <f t="shared" si="104"/>
        <v>0</v>
      </c>
      <c r="BN132" s="77">
        <f t="shared" si="105"/>
        <v>0</v>
      </c>
      <c r="BO132" s="77">
        <f t="shared" si="106"/>
        <v>0</v>
      </c>
      <c r="BP132" s="77">
        <f t="shared" si="107"/>
        <v>0</v>
      </c>
      <c r="BQ132" s="77">
        <f t="shared" si="108"/>
        <v>0</v>
      </c>
      <c r="BR132" s="77">
        <f t="shared" si="109"/>
        <v>0</v>
      </c>
      <c r="BS132" s="77">
        <f t="shared" si="110"/>
        <v>0</v>
      </c>
      <c r="BT132" s="77">
        <f t="shared" si="111"/>
        <v>0</v>
      </c>
      <c r="BU132" s="77">
        <f t="shared" si="112"/>
        <v>0</v>
      </c>
      <c r="BV132" s="77">
        <f t="shared" si="113"/>
        <v>0</v>
      </c>
      <c r="BW132" s="161"/>
      <c r="BX132" s="12" t="str">
        <f t="shared" si="114"/>
        <v/>
      </c>
      <c r="BY132" s="97">
        <f t="shared" si="115"/>
        <v>0</v>
      </c>
      <c r="BZ132" s="161">
        <f t="shared" si="116"/>
        <v>0</v>
      </c>
      <c r="CA132" s="161">
        <f t="shared" si="117"/>
        <v>0</v>
      </c>
      <c r="CB132" s="161">
        <f t="shared" si="118"/>
        <v>0</v>
      </c>
      <c r="CC132" s="161">
        <f t="shared" si="119"/>
        <v>0</v>
      </c>
      <c r="CD132" s="161">
        <f t="shared" si="120"/>
        <v>0</v>
      </c>
      <c r="CE132" s="161">
        <f t="shared" si="121"/>
        <v>0</v>
      </c>
      <c r="CF132" s="161">
        <f t="shared" si="122"/>
        <v>0</v>
      </c>
      <c r="CG132" s="9"/>
    </row>
    <row r="133" spans="1:85" ht="30">
      <c r="A133" s="168" t="s">
        <v>415</v>
      </c>
      <c r="B133" s="165" t="s">
        <v>416</v>
      </c>
      <c r="C133" s="166" t="s">
        <v>417</v>
      </c>
      <c r="D133" s="167" t="s">
        <v>150</v>
      </c>
      <c r="E133" s="78">
        <v>1</v>
      </c>
      <c r="F133" s="157">
        <v>69.3</v>
      </c>
      <c r="G133" s="68">
        <f t="shared" si="87"/>
        <v>69.3</v>
      </c>
      <c r="H133" s="69"/>
      <c r="I133" s="70">
        <f t="shared" si="88"/>
        <v>0</v>
      </c>
      <c r="J133" s="69"/>
      <c r="K133" s="70">
        <f t="shared" si="89"/>
        <v>0</v>
      </c>
      <c r="L133" s="69"/>
      <c r="M133" s="70">
        <f t="shared" si="90"/>
        <v>0</v>
      </c>
      <c r="N133" s="69"/>
      <c r="O133" s="70">
        <f t="shared" si="91"/>
        <v>0</v>
      </c>
      <c r="P133" s="69"/>
      <c r="Q133" s="70">
        <f t="shared" si="92"/>
        <v>0</v>
      </c>
      <c r="R133" s="71">
        <f t="shared" si="139"/>
        <v>1</v>
      </c>
      <c r="S133" s="70">
        <f t="shared" si="140"/>
        <v>69.3</v>
      </c>
      <c r="T133" s="72">
        <f t="shared" si="141"/>
        <v>0</v>
      </c>
      <c r="U133" s="73">
        <f t="shared" si="142"/>
        <v>0</v>
      </c>
      <c r="V133" s="73">
        <f t="shared" si="143"/>
        <v>0</v>
      </c>
      <c r="W133" s="73">
        <f t="shared" si="144"/>
        <v>0</v>
      </c>
      <c r="X133" s="73">
        <f t="shared" si="145"/>
        <v>0</v>
      </c>
      <c r="Y133" s="73">
        <f t="shared" si="146"/>
        <v>0</v>
      </c>
      <c r="Z133" s="73">
        <f t="shared" si="147"/>
        <v>0</v>
      </c>
      <c r="AA133" s="74"/>
      <c r="AB133" s="161"/>
      <c r="AC133" s="161"/>
      <c r="AD133" s="161"/>
      <c r="AE133" s="161"/>
      <c r="AF133" s="161"/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71">
        <f t="shared" si="148"/>
        <v>1</v>
      </c>
      <c r="AV133" s="76">
        <f t="shared" si="149"/>
        <v>0</v>
      </c>
      <c r="AW133" s="76">
        <f t="shared" si="150"/>
        <v>0</v>
      </c>
      <c r="AX133" s="76">
        <f t="shared" si="151"/>
        <v>0</v>
      </c>
      <c r="AY133" s="76">
        <f t="shared" si="152"/>
        <v>0</v>
      </c>
      <c r="AZ133" s="76">
        <f t="shared" si="153"/>
        <v>0</v>
      </c>
      <c r="BA133" s="71">
        <f t="shared" si="154"/>
        <v>1</v>
      </c>
      <c r="BB133" s="71">
        <f t="shared" si="93"/>
        <v>0</v>
      </c>
      <c r="BC133" s="77">
        <f t="shared" si="94"/>
        <v>0</v>
      </c>
      <c r="BD133" s="77">
        <f t="shared" si="95"/>
        <v>0</v>
      </c>
      <c r="BE133" s="77">
        <f t="shared" si="96"/>
        <v>0</v>
      </c>
      <c r="BF133" s="77">
        <f t="shared" si="97"/>
        <v>0</v>
      </c>
      <c r="BG133" s="77">
        <f t="shared" si="98"/>
        <v>0</v>
      </c>
      <c r="BH133" s="77">
        <f t="shared" si="99"/>
        <v>0</v>
      </c>
      <c r="BI133" s="77">
        <f t="shared" si="100"/>
        <v>0</v>
      </c>
      <c r="BJ133" s="77">
        <f t="shared" si="101"/>
        <v>0</v>
      </c>
      <c r="BK133" s="77">
        <f t="shared" si="102"/>
        <v>0</v>
      </c>
      <c r="BL133" s="77">
        <f t="shared" si="103"/>
        <v>0</v>
      </c>
      <c r="BM133" s="77">
        <f t="shared" si="104"/>
        <v>0</v>
      </c>
      <c r="BN133" s="77">
        <f t="shared" si="105"/>
        <v>0</v>
      </c>
      <c r="BO133" s="77">
        <f t="shared" si="106"/>
        <v>0</v>
      </c>
      <c r="BP133" s="77">
        <f t="shared" si="107"/>
        <v>0</v>
      </c>
      <c r="BQ133" s="77">
        <f t="shared" si="108"/>
        <v>0</v>
      </c>
      <c r="BR133" s="77">
        <f t="shared" si="109"/>
        <v>0</v>
      </c>
      <c r="BS133" s="77">
        <f t="shared" si="110"/>
        <v>0</v>
      </c>
      <c r="BT133" s="77">
        <f t="shared" si="111"/>
        <v>0</v>
      </c>
      <c r="BU133" s="77">
        <f t="shared" si="112"/>
        <v>0</v>
      </c>
      <c r="BV133" s="77">
        <f t="shared" si="113"/>
        <v>0</v>
      </c>
      <c r="BW133" s="161"/>
      <c r="BX133" s="12" t="str">
        <f t="shared" si="114"/>
        <v/>
      </c>
      <c r="BY133" s="97">
        <f t="shared" si="115"/>
        <v>0</v>
      </c>
      <c r="BZ133" s="161">
        <f t="shared" si="116"/>
        <v>0</v>
      </c>
      <c r="CA133" s="161">
        <f t="shared" si="117"/>
        <v>0</v>
      </c>
      <c r="CB133" s="161">
        <f t="shared" si="118"/>
        <v>0</v>
      </c>
      <c r="CC133" s="161">
        <f t="shared" si="119"/>
        <v>0</v>
      </c>
      <c r="CD133" s="161">
        <f t="shared" si="120"/>
        <v>0</v>
      </c>
      <c r="CE133" s="161">
        <f t="shared" si="121"/>
        <v>0</v>
      </c>
      <c r="CF133" s="161">
        <f t="shared" si="122"/>
        <v>0</v>
      </c>
      <c r="CG133" s="9"/>
    </row>
    <row r="134" spans="1:85">
      <c r="A134" s="168" t="s">
        <v>418</v>
      </c>
      <c r="B134" s="165" t="s">
        <v>419</v>
      </c>
      <c r="C134" s="166" t="s">
        <v>420</v>
      </c>
      <c r="D134" s="167" t="s">
        <v>137</v>
      </c>
      <c r="E134" s="78">
        <v>2.895</v>
      </c>
      <c r="F134" s="157">
        <v>295.52</v>
      </c>
      <c r="G134" s="68">
        <f t="shared" si="87"/>
        <v>855.53039999999999</v>
      </c>
      <c r="H134" s="69"/>
      <c r="I134" s="70">
        <f t="shared" si="88"/>
        <v>0</v>
      </c>
      <c r="J134" s="69"/>
      <c r="K134" s="70">
        <f t="shared" si="89"/>
        <v>0</v>
      </c>
      <c r="L134" s="69"/>
      <c r="M134" s="70">
        <f t="shared" si="90"/>
        <v>0</v>
      </c>
      <c r="N134" s="69"/>
      <c r="O134" s="70">
        <f t="shared" si="91"/>
        <v>0</v>
      </c>
      <c r="P134" s="69"/>
      <c r="Q134" s="70">
        <f t="shared" si="92"/>
        <v>0</v>
      </c>
      <c r="R134" s="71">
        <f t="shared" si="139"/>
        <v>2.895</v>
      </c>
      <c r="S134" s="70">
        <f t="shared" si="140"/>
        <v>855.53039999999999</v>
      </c>
      <c r="T134" s="72">
        <f t="shared" si="141"/>
        <v>0</v>
      </c>
      <c r="U134" s="73">
        <f t="shared" si="142"/>
        <v>0</v>
      </c>
      <c r="V134" s="73">
        <f t="shared" si="143"/>
        <v>0</v>
      </c>
      <c r="W134" s="73">
        <f t="shared" si="144"/>
        <v>0</v>
      </c>
      <c r="X134" s="73">
        <f t="shared" si="145"/>
        <v>0</v>
      </c>
      <c r="Y134" s="73">
        <f t="shared" si="146"/>
        <v>0</v>
      </c>
      <c r="Z134" s="73">
        <f t="shared" si="147"/>
        <v>0</v>
      </c>
      <c r="AA134" s="74"/>
      <c r="AB134" s="161"/>
      <c r="AC134" s="161"/>
      <c r="AD134" s="161"/>
      <c r="AE134" s="161"/>
      <c r="AF134" s="161"/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71">
        <f t="shared" si="148"/>
        <v>2.895</v>
      </c>
      <c r="AV134" s="76">
        <f t="shared" si="149"/>
        <v>0</v>
      </c>
      <c r="AW134" s="76">
        <f t="shared" si="150"/>
        <v>0</v>
      </c>
      <c r="AX134" s="76">
        <f t="shared" si="151"/>
        <v>0</v>
      </c>
      <c r="AY134" s="76">
        <f t="shared" si="152"/>
        <v>0</v>
      </c>
      <c r="AZ134" s="76">
        <f t="shared" si="153"/>
        <v>0</v>
      </c>
      <c r="BA134" s="71">
        <f t="shared" si="154"/>
        <v>2.895</v>
      </c>
      <c r="BB134" s="71">
        <f t="shared" si="93"/>
        <v>0</v>
      </c>
      <c r="BC134" s="77">
        <f t="shared" si="94"/>
        <v>0</v>
      </c>
      <c r="BD134" s="77">
        <f t="shared" si="95"/>
        <v>0</v>
      </c>
      <c r="BE134" s="77">
        <f t="shared" si="96"/>
        <v>0</v>
      </c>
      <c r="BF134" s="77">
        <f t="shared" si="97"/>
        <v>0</v>
      </c>
      <c r="BG134" s="77">
        <f t="shared" si="98"/>
        <v>0</v>
      </c>
      <c r="BH134" s="77">
        <f t="shared" si="99"/>
        <v>0</v>
      </c>
      <c r="BI134" s="77">
        <f t="shared" si="100"/>
        <v>0</v>
      </c>
      <c r="BJ134" s="77">
        <f t="shared" si="101"/>
        <v>0</v>
      </c>
      <c r="BK134" s="77">
        <f t="shared" si="102"/>
        <v>0</v>
      </c>
      <c r="BL134" s="77">
        <f t="shared" si="103"/>
        <v>0</v>
      </c>
      <c r="BM134" s="77">
        <f t="shared" si="104"/>
        <v>0</v>
      </c>
      <c r="BN134" s="77">
        <f t="shared" si="105"/>
        <v>0</v>
      </c>
      <c r="BO134" s="77">
        <f t="shared" si="106"/>
        <v>0</v>
      </c>
      <c r="BP134" s="77">
        <f t="shared" si="107"/>
        <v>0</v>
      </c>
      <c r="BQ134" s="77">
        <f t="shared" si="108"/>
        <v>0</v>
      </c>
      <c r="BR134" s="77">
        <f t="shared" si="109"/>
        <v>0</v>
      </c>
      <c r="BS134" s="77">
        <f t="shared" si="110"/>
        <v>0</v>
      </c>
      <c r="BT134" s="77">
        <f t="shared" si="111"/>
        <v>0</v>
      </c>
      <c r="BU134" s="77">
        <f t="shared" si="112"/>
        <v>0</v>
      </c>
      <c r="BV134" s="77">
        <f t="shared" si="113"/>
        <v>0</v>
      </c>
      <c r="BW134" s="161"/>
      <c r="BX134" s="12" t="str">
        <f t="shared" si="114"/>
        <v/>
      </c>
      <c r="BY134" s="97">
        <f t="shared" si="115"/>
        <v>0</v>
      </c>
      <c r="BZ134" s="161">
        <f t="shared" si="116"/>
        <v>0</v>
      </c>
      <c r="CA134" s="161">
        <f t="shared" si="117"/>
        <v>0</v>
      </c>
      <c r="CB134" s="161">
        <f t="shared" si="118"/>
        <v>0</v>
      </c>
      <c r="CC134" s="161">
        <f t="shared" si="119"/>
        <v>0</v>
      </c>
      <c r="CD134" s="161">
        <f t="shared" si="120"/>
        <v>0</v>
      </c>
      <c r="CE134" s="161">
        <f t="shared" si="121"/>
        <v>0</v>
      </c>
      <c r="CF134" s="161">
        <f t="shared" si="122"/>
        <v>0</v>
      </c>
      <c r="CG134" s="9"/>
    </row>
    <row r="135" spans="1:85">
      <c r="A135" s="168">
        <v>84124</v>
      </c>
      <c r="B135" s="165" t="s">
        <v>421</v>
      </c>
      <c r="C135" s="166" t="s">
        <v>422</v>
      </c>
      <c r="D135" s="167" t="s">
        <v>150</v>
      </c>
      <c r="E135" s="78">
        <v>33</v>
      </c>
      <c r="F135" s="157">
        <v>84.66</v>
      </c>
      <c r="G135" s="68">
        <f t="shared" si="87"/>
        <v>2793.7799999999997</v>
      </c>
      <c r="H135" s="69"/>
      <c r="I135" s="70">
        <f t="shared" si="88"/>
        <v>0</v>
      </c>
      <c r="J135" s="69"/>
      <c r="K135" s="70">
        <f t="shared" si="89"/>
        <v>0</v>
      </c>
      <c r="L135" s="69"/>
      <c r="M135" s="70">
        <f t="shared" si="90"/>
        <v>0</v>
      </c>
      <c r="N135" s="69"/>
      <c r="O135" s="70">
        <f t="shared" si="91"/>
        <v>0</v>
      </c>
      <c r="P135" s="69"/>
      <c r="Q135" s="70">
        <f t="shared" si="92"/>
        <v>0</v>
      </c>
      <c r="R135" s="71">
        <f t="shared" si="139"/>
        <v>33</v>
      </c>
      <c r="S135" s="70">
        <f t="shared" si="140"/>
        <v>2793.7799999999997</v>
      </c>
      <c r="T135" s="72">
        <f t="shared" si="141"/>
        <v>0</v>
      </c>
      <c r="U135" s="73">
        <f t="shared" si="142"/>
        <v>0</v>
      </c>
      <c r="V135" s="73">
        <f t="shared" si="143"/>
        <v>0</v>
      </c>
      <c r="W135" s="73">
        <f t="shared" si="144"/>
        <v>0</v>
      </c>
      <c r="X135" s="73">
        <f t="shared" si="145"/>
        <v>0</v>
      </c>
      <c r="Y135" s="73">
        <f t="shared" si="146"/>
        <v>0</v>
      </c>
      <c r="Z135" s="73">
        <f t="shared" si="147"/>
        <v>0</v>
      </c>
      <c r="AA135" s="74"/>
      <c r="AB135" s="161"/>
      <c r="AC135" s="161"/>
      <c r="AD135" s="161"/>
      <c r="AE135" s="161"/>
      <c r="AF135" s="161"/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71">
        <f t="shared" si="148"/>
        <v>33</v>
      </c>
      <c r="AV135" s="76">
        <f t="shared" si="149"/>
        <v>0</v>
      </c>
      <c r="AW135" s="76">
        <f t="shared" si="150"/>
        <v>0</v>
      </c>
      <c r="AX135" s="76">
        <f t="shared" si="151"/>
        <v>0</v>
      </c>
      <c r="AY135" s="76">
        <f t="shared" si="152"/>
        <v>0</v>
      </c>
      <c r="AZ135" s="76">
        <f t="shared" si="153"/>
        <v>0</v>
      </c>
      <c r="BA135" s="71">
        <f t="shared" si="154"/>
        <v>33</v>
      </c>
      <c r="BB135" s="71">
        <f t="shared" si="93"/>
        <v>0</v>
      </c>
      <c r="BC135" s="77">
        <f t="shared" si="94"/>
        <v>0</v>
      </c>
      <c r="BD135" s="77">
        <f t="shared" si="95"/>
        <v>0</v>
      </c>
      <c r="BE135" s="77">
        <f t="shared" si="96"/>
        <v>0</v>
      </c>
      <c r="BF135" s="77">
        <f t="shared" si="97"/>
        <v>0</v>
      </c>
      <c r="BG135" s="77">
        <f t="shared" si="98"/>
        <v>0</v>
      </c>
      <c r="BH135" s="77">
        <f t="shared" si="99"/>
        <v>0</v>
      </c>
      <c r="BI135" s="77">
        <f t="shared" si="100"/>
        <v>0</v>
      </c>
      <c r="BJ135" s="77">
        <f t="shared" si="101"/>
        <v>0</v>
      </c>
      <c r="BK135" s="77">
        <f t="shared" si="102"/>
        <v>0</v>
      </c>
      <c r="BL135" s="77">
        <f t="shared" si="103"/>
        <v>0</v>
      </c>
      <c r="BM135" s="77">
        <f t="shared" si="104"/>
        <v>0</v>
      </c>
      <c r="BN135" s="77">
        <f t="shared" si="105"/>
        <v>0</v>
      </c>
      <c r="BO135" s="77">
        <f t="shared" si="106"/>
        <v>0</v>
      </c>
      <c r="BP135" s="77">
        <f t="shared" si="107"/>
        <v>0</v>
      </c>
      <c r="BQ135" s="77">
        <f t="shared" si="108"/>
        <v>0</v>
      </c>
      <c r="BR135" s="77">
        <f t="shared" si="109"/>
        <v>0</v>
      </c>
      <c r="BS135" s="77">
        <f t="shared" si="110"/>
        <v>0</v>
      </c>
      <c r="BT135" s="77">
        <f t="shared" si="111"/>
        <v>0</v>
      </c>
      <c r="BU135" s="77">
        <f t="shared" si="112"/>
        <v>0</v>
      </c>
      <c r="BV135" s="77">
        <f t="shared" si="113"/>
        <v>0</v>
      </c>
      <c r="BW135" s="161"/>
      <c r="BX135" s="12" t="str">
        <f t="shared" si="114"/>
        <v/>
      </c>
      <c r="BY135" s="97">
        <f t="shared" si="115"/>
        <v>0</v>
      </c>
      <c r="BZ135" s="161">
        <f t="shared" si="116"/>
        <v>0</v>
      </c>
      <c r="CA135" s="161">
        <f t="shared" si="117"/>
        <v>0</v>
      </c>
      <c r="CB135" s="161">
        <f t="shared" si="118"/>
        <v>0</v>
      </c>
      <c r="CC135" s="161">
        <f t="shared" si="119"/>
        <v>0</v>
      </c>
      <c r="CD135" s="161">
        <f t="shared" si="120"/>
        <v>0</v>
      </c>
      <c r="CE135" s="161">
        <f t="shared" si="121"/>
        <v>0</v>
      </c>
      <c r="CF135" s="161">
        <f t="shared" si="122"/>
        <v>0</v>
      </c>
      <c r="CG135" s="9"/>
    </row>
    <row r="136" spans="1:85">
      <c r="A136" s="168">
        <v>84862</v>
      </c>
      <c r="B136" s="165" t="s">
        <v>423</v>
      </c>
      <c r="C136" s="166" t="s">
        <v>424</v>
      </c>
      <c r="D136" s="167" t="s">
        <v>64</v>
      </c>
      <c r="E136" s="78">
        <v>7.3900000000000006</v>
      </c>
      <c r="F136" s="157">
        <v>160.29</v>
      </c>
      <c r="G136" s="68">
        <f t="shared" si="87"/>
        <v>1184.5431000000001</v>
      </c>
      <c r="H136" s="69"/>
      <c r="I136" s="70">
        <f t="shared" si="88"/>
        <v>0</v>
      </c>
      <c r="J136" s="69"/>
      <c r="K136" s="70">
        <f t="shared" si="89"/>
        <v>0</v>
      </c>
      <c r="L136" s="69"/>
      <c r="M136" s="70">
        <f t="shared" si="90"/>
        <v>0</v>
      </c>
      <c r="N136" s="69"/>
      <c r="O136" s="70">
        <f t="shared" si="91"/>
        <v>0</v>
      </c>
      <c r="P136" s="69"/>
      <c r="Q136" s="70">
        <f t="shared" si="92"/>
        <v>0</v>
      </c>
      <c r="R136" s="71">
        <f t="shared" si="139"/>
        <v>7.3900000000000006</v>
      </c>
      <c r="S136" s="70">
        <f t="shared" si="140"/>
        <v>1184.5431000000001</v>
      </c>
      <c r="T136" s="72">
        <f t="shared" si="141"/>
        <v>0</v>
      </c>
      <c r="U136" s="73">
        <f t="shared" si="142"/>
        <v>0</v>
      </c>
      <c r="V136" s="73">
        <f t="shared" si="143"/>
        <v>0</v>
      </c>
      <c r="W136" s="73">
        <f t="shared" si="144"/>
        <v>0</v>
      </c>
      <c r="X136" s="73">
        <f t="shared" si="145"/>
        <v>0</v>
      </c>
      <c r="Y136" s="73">
        <f t="shared" si="146"/>
        <v>0</v>
      </c>
      <c r="Z136" s="73">
        <f t="shared" si="147"/>
        <v>0</v>
      </c>
      <c r="AA136" s="74"/>
      <c r="AB136" s="161"/>
      <c r="AC136" s="161"/>
      <c r="AD136" s="161"/>
      <c r="AE136" s="161"/>
      <c r="AF136" s="161"/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1"/>
      <c r="AR136" s="161"/>
      <c r="AS136" s="161"/>
      <c r="AT136" s="161"/>
      <c r="AU136" s="71">
        <f t="shared" si="148"/>
        <v>7.3900000000000006</v>
      </c>
      <c r="AV136" s="76">
        <f t="shared" si="149"/>
        <v>0</v>
      </c>
      <c r="AW136" s="76">
        <f t="shared" si="150"/>
        <v>0</v>
      </c>
      <c r="AX136" s="76">
        <f t="shared" si="151"/>
        <v>0</v>
      </c>
      <c r="AY136" s="76">
        <f t="shared" si="152"/>
        <v>0</v>
      </c>
      <c r="AZ136" s="76">
        <f t="shared" si="153"/>
        <v>0</v>
      </c>
      <c r="BA136" s="71">
        <f t="shared" si="154"/>
        <v>7.3900000000000006</v>
      </c>
      <c r="BB136" s="71">
        <f t="shared" si="93"/>
        <v>0</v>
      </c>
      <c r="BC136" s="77">
        <f t="shared" si="94"/>
        <v>0</v>
      </c>
      <c r="BD136" s="77">
        <f t="shared" si="95"/>
        <v>0</v>
      </c>
      <c r="BE136" s="77">
        <f t="shared" si="96"/>
        <v>0</v>
      </c>
      <c r="BF136" s="77">
        <f t="shared" si="97"/>
        <v>0</v>
      </c>
      <c r="BG136" s="77">
        <f t="shared" si="98"/>
        <v>0</v>
      </c>
      <c r="BH136" s="77">
        <f t="shared" si="99"/>
        <v>0</v>
      </c>
      <c r="BI136" s="77">
        <f t="shared" si="100"/>
        <v>0</v>
      </c>
      <c r="BJ136" s="77">
        <f t="shared" si="101"/>
        <v>0</v>
      </c>
      <c r="BK136" s="77">
        <f t="shared" si="102"/>
        <v>0</v>
      </c>
      <c r="BL136" s="77">
        <f t="shared" si="103"/>
        <v>0</v>
      </c>
      <c r="BM136" s="77">
        <f t="shared" si="104"/>
        <v>0</v>
      </c>
      <c r="BN136" s="77">
        <f t="shared" si="105"/>
        <v>0</v>
      </c>
      <c r="BO136" s="77">
        <f t="shared" si="106"/>
        <v>0</v>
      </c>
      <c r="BP136" s="77">
        <f t="shared" si="107"/>
        <v>0</v>
      </c>
      <c r="BQ136" s="77">
        <f t="shared" si="108"/>
        <v>0</v>
      </c>
      <c r="BR136" s="77">
        <f t="shared" si="109"/>
        <v>0</v>
      </c>
      <c r="BS136" s="77">
        <f t="shared" si="110"/>
        <v>0</v>
      </c>
      <c r="BT136" s="77">
        <f t="shared" si="111"/>
        <v>0</v>
      </c>
      <c r="BU136" s="77">
        <f t="shared" si="112"/>
        <v>0</v>
      </c>
      <c r="BV136" s="77">
        <f t="shared" si="113"/>
        <v>0</v>
      </c>
      <c r="BW136" s="161"/>
      <c r="BX136" s="12" t="str">
        <f t="shared" si="114"/>
        <v/>
      </c>
      <c r="BY136" s="97">
        <f t="shared" si="115"/>
        <v>0</v>
      </c>
      <c r="BZ136" s="161">
        <f t="shared" si="116"/>
        <v>0</v>
      </c>
      <c r="CA136" s="161">
        <f t="shared" si="117"/>
        <v>0</v>
      </c>
      <c r="CB136" s="161">
        <f t="shared" si="118"/>
        <v>0</v>
      </c>
      <c r="CC136" s="161">
        <f t="shared" si="119"/>
        <v>0</v>
      </c>
      <c r="CD136" s="161">
        <f t="shared" si="120"/>
        <v>0</v>
      </c>
      <c r="CE136" s="161">
        <f t="shared" si="121"/>
        <v>0</v>
      </c>
      <c r="CF136" s="161">
        <f t="shared" si="122"/>
        <v>0</v>
      </c>
      <c r="CG136" s="9"/>
    </row>
    <row r="137" spans="1:85">
      <c r="A137" s="58" t="s">
        <v>117</v>
      </c>
      <c r="B137" s="59" t="s">
        <v>425</v>
      </c>
      <c r="C137" s="60" t="s">
        <v>65</v>
      </c>
      <c r="D137" s="61" t="s">
        <v>118</v>
      </c>
      <c r="E137" s="61"/>
      <c r="F137" s="61"/>
      <c r="G137" s="62">
        <f>SUM(G138:G145)</f>
        <v>8294.4225349999997</v>
      </c>
      <c r="H137" s="63"/>
      <c r="I137" s="64">
        <f t="shared" si="88"/>
        <v>0</v>
      </c>
      <c r="J137" s="63"/>
      <c r="K137" s="64">
        <f t="shared" si="89"/>
        <v>0</v>
      </c>
      <c r="L137" s="63"/>
      <c r="M137" s="64">
        <f t="shared" si="90"/>
        <v>0</v>
      </c>
      <c r="N137" s="63"/>
      <c r="O137" s="64">
        <f t="shared" si="91"/>
        <v>0</v>
      </c>
      <c r="P137" s="63"/>
      <c r="Q137" s="64">
        <f t="shared" si="92"/>
        <v>0</v>
      </c>
      <c r="R137" s="162">
        <f t="shared" si="139"/>
        <v>0</v>
      </c>
      <c r="S137" s="66">
        <f t="shared" si="140"/>
        <v>0</v>
      </c>
      <c r="T137" s="62" t="str">
        <f t="shared" si="141"/>
        <v>suprimido</v>
      </c>
      <c r="U137" s="62">
        <f t="shared" si="142"/>
        <v>0</v>
      </c>
      <c r="V137" s="62">
        <f t="shared" si="143"/>
        <v>0</v>
      </c>
      <c r="W137" s="62">
        <f t="shared" si="144"/>
        <v>0</v>
      </c>
      <c r="X137" s="62">
        <f t="shared" si="145"/>
        <v>0</v>
      </c>
      <c r="Y137" s="62">
        <f t="shared" si="146"/>
        <v>0</v>
      </c>
      <c r="Z137" s="148" t="str">
        <f t="shared" si="147"/>
        <v/>
      </c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7" t="str">
        <f t="shared" si="148"/>
        <v/>
      </c>
      <c r="AV137" s="63">
        <f t="shared" si="149"/>
        <v>0</v>
      </c>
      <c r="AW137" s="63">
        <f t="shared" si="150"/>
        <v>0</v>
      </c>
      <c r="AX137" s="63">
        <f t="shared" si="151"/>
        <v>0</v>
      </c>
      <c r="AY137" s="63">
        <f t="shared" si="152"/>
        <v>0</v>
      </c>
      <c r="AZ137" s="63">
        <f t="shared" si="153"/>
        <v>0</v>
      </c>
      <c r="BA137" s="67">
        <f t="shared" si="154"/>
        <v>0</v>
      </c>
      <c r="BB137" s="67">
        <f t="shared" si="93"/>
        <v>0</v>
      </c>
      <c r="BC137" s="62">
        <f t="shared" si="94"/>
        <v>0</v>
      </c>
      <c r="BD137" s="62">
        <f t="shared" si="95"/>
        <v>0</v>
      </c>
      <c r="BE137" s="62">
        <f t="shared" si="96"/>
        <v>0</v>
      </c>
      <c r="BF137" s="62">
        <f t="shared" si="97"/>
        <v>0</v>
      </c>
      <c r="BG137" s="62">
        <f t="shared" si="98"/>
        <v>0</v>
      </c>
      <c r="BH137" s="62">
        <f t="shared" si="99"/>
        <v>0</v>
      </c>
      <c r="BI137" s="62">
        <f t="shared" si="100"/>
        <v>0</v>
      </c>
      <c r="BJ137" s="62">
        <f t="shared" si="101"/>
        <v>0</v>
      </c>
      <c r="BK137" s="62">
        <f t="shared" si="102"/>
        <v>0</v>
      </c>
      <c r="BL137" s="62">
        <f t="shared" si="103"/>
        <v>0</v>
      </c>
      <c r="BM137" s="62">
        <f t="shared" si="104"/>
        <v>0</v>
      </c>
      <c r="BN137" s="62">
        <f t="shared" si="105"/>
        <v>0</v>
      </c>
      <c r="BO137" s="62">
        <f t="shared" si="106"/>
        <v>0</v>
      </c>
      <c r="BP137" s="62">
        <f t="shared" si="107"/>
        <v>0</v>
      </c>
      <c r="BQ137" s="62">
        <f t="shared" si="108"/>
        <v>0</v>
      </c>
      <c r="BR137" s="62">
        <f t="shared" si="109"/>
        <v>0</v>
      </c>
      <c r="BS137" s="62">
        <f t="shared" si="110"/>
        <v>0</v>
      </c>
      <c r="BT137" s="62">
        <f t="shared" si="111"/>
        <v>0</v>
      </c>
      <c r="BU137" s="62">
        <f t="shared" si="112"/>
        <v>0</v>
      </c>
      <c r="BV137" s="62">
        <f t="shared" si="113"/>
        <v>0</v>
      </c>
      <c r="BW137" s="63"/>
      <c r="BX137" t="str">
        <f t="shared" si="114"/>
        <v/>
      </c>
      <c r="BY137" s="96">
        <f t="shared" si="115"/>
        <v>0</v>
      </c>
      <c r="BZ137" s="96">
        <f t="shared" si="116"/>
        <v>0</v>
      </c>
      <c r="CA137" s="96">
        <f t="shared" si="117"/>
        <v>0</v>
      </c>
      <c r="CB137" s="96">
        <f t="shared" si="118"/>
        <v>0</v>
      </c>
      <c r="CC137" s="96">
        <f t="shared" si="119"/>
        <v>0</v>
      </c>
      <c r="CD137" s="96">
        <f t="shared" si="120"/>
        <v>0</v>
      </c>
      <c r="CE137" s="96">
        <f t="shared" si="121"/>
        <v>0</v>
      </c>
      <c r="CF137" s="96">
        <f t="shared" si="122"/>
        <v>0</v>
      </c>
      <c r="CG137" s="9"/>
    </row>
    <row r="138" spans="1:85">
      <c r="A138" s="165">
        <v>88486</v>
      </c>
      <c r="B138" s="165" t="s">
        <v>426</v>
      </c>
      <c r="C138" s="166" t="s">
        <v>427</v>
      </c>
      <c r="D138" s="167" t="s">
        <v>137</v>
      </c>
      <c r="E138" s="78">
        <v>3.57</v>
      </c>
      <c r="F138" s="157">
        <v>7.1</v>
      </c>
      <c r="G138" s="68">
        <f t="shared" si="87"/>
        <v>25.346999999999998</v>
      </c>
      <c r="H138" s="69"/>
      <c r="I138" s="70">
        <f t="shared" si="88"/>
        <v>0</v>
      </c>
      <c r="J138" s="69"/>
      <c r="K138" s="70">
        <f t="shared" si="89"/>
        <v>0</v>
      </c>
      <c r="L138" s="69"/>
      <c r="M138" s="70">
        <f t="shared" si="90"/>
        <v>0</v>
      </c>
      <c r="N138" s="69"/>
      <c r="O138" s="70">
        <f t="shared" si="91"/>
        <v>0</v>
      </c>
      <c r="P138" s="69"/>
      <c r="Q138" s="70">
        <f t="shared" si="92"/>
        <v>0</v>
      </c>
      <c r="R138" s="71">
        <f t="shared" si="139"/>
        <v>3.57</v>
      </c>
      <c r="S138" s="70">
        <f t="shared" si="140"/>
        <v>25.346999999999998</v>
      </c>
      <c r="T138" s="72">
        <f t="shared" si="141"/>
        <v>0</v>
      </c>
      <c r="U138" s="73">
        <f t="shared" si="142"/>
        <v>0</v>
      </c>
      <c r="V138" s="73">
        <f t="shared" si="143"/>
        <v>0</v>
      </c>
      <c r="W138" s="73">
        <f t="shared" si="144"/>
        <v>0</v>
      </c>
      <c r="X138" s="73">
        <f t="shared" si="145"/>
        <v>0</v>
      </c>
      <c r="Y138" s="73">
        <f t="shared" si="146"/>
        <v>0</v>
      </c>
      <c r="Z138" s="73">
        <f t="shared" si="147"/>
        <v>0</v>
      </c>
      <c r="AA138" s="74"/>
      <c r="AB138" s="161"/>
      <c r="AC138" s="161"/>
      <c r="AD138" s="161"/>
      <c r="AE138" s="161"/>
      <c r="AF138" s="161"/>
      <c r="AG138" s="161"/>
      <c r="AH138" s="161"/>
      <c r="AI138" s="161"/>
      <c r="AJ138" s="161"/>
      <c r="AK138" s="161"/>
      <c r="AL138" s="161"/>
      <c r="AM138" s="161"/>
      <c r="AN138" s="161"/>
      <c r="AO138" s="161"/>
      <c r="AP138" s="161"/>
      <c r="AQ138" s="161"/>
      <c r="AR138" s="161"/>
      <c r="AS138" s="161"/>
      <c r="AT138" s="161"/>
      <c r="AU138" s="71">
        <f t="shared" si="148"/>
        <v>3.57</v>
      </c>
      <c r="AV138" s="76">
        <f t="shared" si="149"/>
        <v>0</v>
      </c>
      <c r="AW138" s="76">
        <f t="shared" si="150"/>
        <v>0</v>
      </c>
      <c r="AX138" s="76">
        <f t="shared" si="151"/>
        <v>0</v>
      </c>
      <c r="AY138" s="76">
        <f t="shared" si="152"/>
        <v>0</v>
      </c>
      <c r="AZ138" s="76">
        <f t="shared" si="153"/>
        <v>0</v>
      </c>
      <c r="BA138" s="71">
        <f t="shared" si="154"/>
        <v>3.57</v>
      </c>
      <c r="BB138" s="71">
        <f t="shared" si="93"/>
        <v>0</v>
      </c>
      <c r="BC138" s="77">
        <f t="shared" si="94"/>
        <v>0</v>
      </c>
      <c r="BD138" s="77">
        <f t="shared" si="95"/>
        <v>0</v>
      </c>
      <c r="BE138" s="77">
        <f t="shared" si="96"/>
        <v>0</v>
      </c>
      <c r="BF138" s="77">
        <f t="shared" si="97"/>
        <v>0</v>
      </c>
      <c r="BG138" s="77">
        <f t="shared" si="98"/>
        <v>0</v>
      </c>
      <c r="BH138" s="77">
        <f t="shared" si="99"/>
        <v>0</v>
      </c>
      <c r="BI138" s="77">
        <f t="shared" si="100"/>
        <v>0</v>
      </c>
      <c r="BJ138" s="77">
        <f t="shared" si="101"/>
        <v>0</v>
      </c>
      <c r="BK138" s="77">
        <f t="shared" si="102"/>
        <v>0</v>
      </c>
      <c r="BL138" s="77">
        <f t="shared" si="103"/>
        <v>0</v>
      </c>
      <c r="BM138" s="77">
        <f t="shared" si="104"/>
        <v>0</v>
      </c>
      <c r="BN138" s="77">
        <f t="shared" si="105"/>
        <v>0</v>
      </c>
      <c r="BO138" s="77">
        <f t="shared" si="106"/>
        <v>0</v>
      </c>
      <c r="BP138" s="77">
        <f t="shared" si="107"/>
        <v>0</v>
      </c>
      <c r="BQ138" s="77">
        <f t="shared" si="108"/>
        <v>0</v>
      </c>
      <c r="BR138" s="77">
        <f t="shared" si="109"/>
        <v>0</v>
      </c>
      <c r="BS138" s="77">
        <f t="shared" si="110"/>
        <v>0</v>
      </c>
      <c r="BT138" s="77">
        <f t="shared" si="111"/>
        <v>0</v>
      </c>
      <c r="BU138" s="77">
        <f t="shared" si="112"/>
        <v>0</v>
      </c>
      <c r="BV138" s="77">
        <f t="shared" si="113"/>
        <v>0</v>
      </c>
      <c r="BW138" s="161"/>
      <c r="BX138" s="12" t="str">
        <f t="shared" si="114"/>
        <v/>
      </c>
      <c r="BY138" s="97">
        <f t="shared" si="115"/>
        <v>0</v>
      </c>
      <c r="BZ138" s="161">
        <f t="shared" si="116"/>
        <v>0</v>
      </c>
      <c r="CA138" s="161">
        <f t="shared" si="117"/>
        <v>0</v>
      </c>
      <c r="CB138" s="161">
        <f t="shared" si="118"/>
        <v>0</v>
      </c>
      <c r="CC138" s="161">
        <f t="shared" si="119"/>
        <v>0</v>
      </c>
      <c r="CD138" s="161">
        <f t="shared" si="120"/>
        <v>0</v>
      </c>
      <c r="CE138" s="161">
        <f t="shared" si="121"/>
        <v>0</v>
      </c>
      <c r="CF138" s="161">
        <f t="shared" si="122"/>
        <v>0</v>
      </c>
      <c r="CG138" s="9"/>
    </row>
    <row r="139" spans="1:85">
      <c r="A139" s="165" t="s">
        <v>428</v>
      </c>
      <c r="B139" s="165" t="s">
        <v>429</v>
      </c>
      <c r="C139" s="166" t="s">
        <v>430</v>
      </c>
      <c r="D139" s="167" t="s">
        <v>137</v>
      </c>
      <c r="E139" s="78">
        <v>27.85</v>
      </c>
      <c r="F139" s="157">
        <v>8.285499999999999</v>
      </c>
      <c r="G139" s="68">
        <f t="shared" si="87"/>
        <v>230.75117499999999</v>
      </c>
      <c r="H139" s="69"/>
      <c r="I139" s="70">
        <f t="shared" si="88"/>
        <v>0</v>
      </c>
      <c r="J139" s="69"/>
      <c r="K139" s="70">
        <f t="shared" si="89"/>
        <v>0</v>
      </c>
      <c r="L139" s="69"/>
      <c r="M139" s="70">
        <f t="shared" si="90"/>
        <v>0</v>
      </c>
      <c r="N139" s="69"/>
      <c r="O139" s="70">
        <f t="shared" si="91"/>
        <v>0</v>
      </c>
      <c r="P139" s="69"/>
      <c r="Q139" s="70">
        <f t="shared" si="92"/>
        <v>0</v>
      </c>
      <c r="R139" s="71">
        <f t="shared" si="139"/>
        <v>27.85</v>
      </c>
      <c r="S139" s="70">
        <f t="shared" si="140"/>
        <v>230.75117499999999</v>
      </c>
      <c r="T139" s="72">
        <f t="shared" si="141"/>
        <v>0</v>
      </c>
      <c r="U139" s="73">
        <f t="shared" si="142"/>
        <v>0</v>
      </c>
      <c r="V139" s="73">
        <f t="shared" si="143"/>
        <v>0</v>
      </c>
      <c r="W139" s="73">
        <f t="shared" si="144"/>
        <v>0</v>
      </c>
      <c r="X139" s="73">
        <f t="shared" si="145"/>
        <v>0</v>
      </c>
      <c r="Y139" s="73">
        <f t="shared" si="146"/>
        <v>0</v>
      </c>
      <c r="Z139" s="73">
        <f t="shared" si="147"/>
        <v>0</v>
      </c>
      <c r="AA139" s="74"/>
      <c r="AB139" s="161"/>
      <c r="AC139" s="161"/>
      <c r="AD139" s="161"/>
      <c r="AE139" s="161"/>
      <c r="AF139" s="161"/>
      <c r="AG139" s="161"/>
      <c r="AH139" s="161"/>
      <c r="AI139" s="161"/>
      <c r="AJ139" s="161"/>
      <c r="AK139" s="161"/>
      <c r="AL139" s="161"/>
      <c r="AM139" s="161"/>
      <c r="AN139" s="161"/>
      <c r="AO139" s="161"/>
      <c r="AP139" s="161"/>
      <c r="AQ139" s="161"/>
      <c r="AR139" s="161"/>
      <c r="AS139" s="161"/>
      <c r="AT139" s="161"/>
      <c r="AU139" s="71">
        <f t="shared" si="148"/>
        <v>27.85</v>
      </c>
      <c r="AV139" s="76">
        <f t="shared" si="149"/>
        <v>0</v>
      </c>
      <c r="AW139" s="76">
        <f t="shared" si="150"/>
        <v>0</v>
      </c>
      <c r="AX139" s="76">
        <f t="shared" si="151"/>
        <v>0</v>
      </c>
      <c r="AY139" s="76">
        <f t="shared" si="152"/>
        <v>0</v>
      </c>
      <c r="AZ139" s="76">
        <f t="shared" si="153"/>
        <v>0</v>
      </c>
      <c r="BA139" s="71">
        <f t="shared" si="154"/>
        <v>27.85</v>
      </c>
      <c r="BB139" s="71">
        <f t="shared" si="93"/>
        <v>0</v>
      </c>
      <c r="BC139" s="77">
        <f t="shared" si="94"/>
        <v>0</v>
      </c>
      <c r="BD139" s="77">
        <f t="shared" si="95"/>
        <v>0</v>
      </c>
      <c r="BE139" s="77">
        <f t="shared" si="96"/>
        <v>0</v>
      </c>
      <c r="BF139" s="77">
        <f t="shared" si="97"/>
        <v>0</v>
      </c>
      <c r="BG139" s="77">
        <f t="shared" si="98"/>
        <v>0</v>
      </c>
      <c r="BH139" s="77">
        <f t="shared" si="99"/>
        <v>0</v>
      </c>
      <c r="BI139" s="77">
        <f t="shared" si="100"/>
        <v>0</v>
      </c>
      <c r="BJ139" s="77">
        <f t="shared" si="101"/>
        <v>0</v>
      </c>
      <c r="BK139" s="77">
        <f t="shared" si="102"/>
        <v>0</v>
      </c>
      <c r="BL139" s="77">
        <f t="shared" si="103"/>
        <v>0</v>
      </c>
      <c r="BM139" s="77">
        <f t="shared" si="104"/>
        <v>0</v>
      </c>
      <c r="BN139" s="77">
        <f t="shared" si="105"/>
        <v>0</v>
      </c>
      <c r="BO139" s="77">
        <f t="shared" si="106"/>
        <v>0</v>
      </c>
      <c r="BP139" s="77">
        <f t="shared" si="107"/>
        <v>0</v>
      </c>
      <c r="BQ139" s="77">
        <f t="shared" si="108"/>
        <v>0</v>
      </c>
      <c r="BR139" s="77">
        <f t="shared" si="109"/>
        <v>0</v>
      </c>
      <c r="BS139" s="77">
        <f t="shared" si="110"/>
        <v>0</v>
      </c>
      <c r="BT139" s="77">
        <f t="shared" si="111"/>
        <v>0</v>
      </c>
      <c r="BU139" s="77">
        <f t="shared" si="112"/>
        <v>0</v>
      </c>
      <c r="BV139" s="77">
        <f t="shared" si="113"/>
        <v>0</v>
      </c>
      <c r="BW139" s="161"/>
      <c r="BX139" s="12" t="str">
        <f t="shared" si="114"/>
        <v/>
      </c>
      <c r="BY139" s="97">
        <f t="shared" si="115"/>
        <v>0</v>
      </c>
      <c r="BZ139" s="161">
        <f t="shared" si="116"/>
        <v>0</v>
      </c>
      <c r="CA139" s="161">
        <f t="shared" si="117"/>
        <v>0</v>
      </c>
      <c r="CB139" s="161">
        <f t="shared" si="118"/>
        <v>0</v>
      </c>
      <c r="CC139" s="161">
        <f t="shared" si="119"/>
        <v>0</v>
      </c>
      <c r="CD139" s="161">
        <f t="shared" si="120"/>
        <v>0</v>
      </c>
      <c r="CE139" s="161">
        <f t="shared" si="121"/>
        <v>0</v>
      </c>
      <c r="CF139" s="161">
        <f t="shared" si="122"/>
        <v>0</v>
      </c>
      <c r="CG139" s="9"/>
    </row>
    <row r="140" spans="1:85">
      <c r="A140" s="168">
        <v>88497</v>
      </c>
      <c r="B140" s="165" t="s">
        <v>431</v>
      </c>
      <c r="C140" s="166" t="s">
        <v>432</v>
      </c>
      <c r="D140" s="167" t="s">
        <v>137</v>
      </c>
      <c r="E140" s="78">
        <v>44.483499999999999</v>
      </c>
      <c r="F140" s="157">
        <v>7.46</v>
      </c>
      <c r="G140" s="68">
        <f t="shared" si="87"/>
        <v>331.84690999999998</v>
      </c>
      <c r="H140" s="69"/>
      <c r="I140" s="70">
        <f t="shared" si="88"/>
        <v>0</v>
      </c>
      <c r="J140" s="69"/>
      <c r="K140" s="70">
        <f t="shared" si="89"/>
        <v>0</v>
      </c>
      <c r="L140" s="69"/>
      <c r="M140" s="70">
        <f t="shared" si="90"/>
        <v>0</v>
      </c>
      <c r="N140" s="69"/>
      <c r="O140" s="70">
        <f t="shared" si="91"/>
        <v>0</v>
      </c>
      <c r="P140" s="69"/>
      <c r="Q140" s="70">
        <f t="shared" si="92"/>
        <v>0</v>
      </c>
      <c r="R140" s="71">
        <f t="shared" si="139"/>
        <v>44.483499999999999</v>
      </c>
      <c r="S140" s="70">
        <f t="shared" si="140"/>
        <v>331.84690999999998</v>
      </c>
      <c r="T140" s="72">
        <f t="shared" si="141"/>
        <v>0</v>
      </c>
      <c r="U140" s="73">
        <f t="shared" si="142"/>
        <v>0</v>
      </c>
      <c r="V140" s="73">
        <f t="shared" si="143"/>
        <v>0</v>
      </c>
      <c r="W140" s="73">
        <f t="shared" si="144"/>
        <v>0</v>
      </c>
      <c r="X140" s="73">
        <f t="shared" si="145"/>
        <v>0</v>
      </c>
      <c r="Y140" s="73">
        <f t="shared" si="146"/>
        <v>0</v>
      </c>
      <c r="Z140" s="73">
        <f t="shared" si="147"/>
        <v>0</v>
      </c>
      <c r="AA140" s="74"/>
      <c r="AB140" s="161"/>
      <c r="AC140" s="161"/>
      <c r="AD140" s="161"/>
      <c r="AE140" s="161"/>
      <c r="AF140" s="161"/>
      <c r="AG140" s="161"/>
      <c r="AH140" s="161"/>
      <c r="AI140" s="161"/>
      <c r="AJ140" s="161"/>
      <c r="AK140" s="161"/>
      <c r="AL140" s="161"/>
      <c r="AM140" s="161"/>
      <c r="AN140" s="161"/>
      <c r="AO140" s="161"/>
      <c r="AP140" s="161"/>
      <c r="AQ140" s="161"/>
      <c r="AR140" s="161"/>
      <c r="AS140" s="161"/>
      <c r="AT140" s="161"/>
      <c r="AU140" s="71">
        <f t="shared" si="148"/>
        <v>44.483499999999999</v>
      </c>
      <c r="AV140" s="76">
        <f t="shared" si="149"/>
        <v>0</v>
      </c>
      <c r="AW140" s="76">
        <f t="shared" si="150"/>
        <v>0</v>
      </c>
      <c r="AX140" s="76">
        <f t="shared" si="151"/>
        <v>0</v>
      </c>
      <c r="AY140" s="76">
        <f t="shared" si="152"/>
        <v>0</v>
      </c>
      <c r="AZ140" s="76">
        <f t="shared" si="153"/>
        <v>0</v>
      </c>
      <c r="BA140" s="71">
        <f t="shared" si="154"/>
        <v>44.483499999999999</v>
      </c>
      <c r="BB140" s="71">
        <f t="shared" si="93"/>
        <v>0</v>
      </c>
      <c r="BC140" s="77">
        <f t="shared" si="94"/>
        <v>0</v>
      </c>
      <c r="BD140" s="77">
        <f t="shared" si="95"/>
        <v>0</v>
      </c>
      <c r="BE140" s="77">
        <f t="shared" si="96"/>
        <v>0</v>
      </c>
      <c r="BF140" s="77">
        <f t="shared" si="97"/>
        <v>0</v>
      </c>
      <c r="BG140" s="77">
        <f t="shared" si="98"/>
        <v>0</v>
      </c>
      <c r="BH140" s="77">
        <f t="shared" si="99"/>
        <v>0</v>
      </c>
      <c r="BI140" s="77">
        <f t="shared" si="100"/>
        <v>0</v>
      </c>
      <c r="BJ140" s="77">
        <f t="shared" si="101"/>
        <v>0</v>
      </c>
      <c r="BK140" s="77">
        <f t="shared" si="102"/>
        <v>0</v>
      </c>
      <c r="BL140" s="77">
        <f t="shared" si="103"/>
        <v>0</v>
      </c>
      <c r="BM140" s="77">
        <f t="shared" si="104"/>
        <v>0</v>
      </c>
      <c r="BN140" s="77">
        <f t="shared" si="105"/>
        <v>0</v>
      </c>
      <c r="BO140" s="77">
        <f t="shared" si="106"/>
        <v>0</v>
      </c>
      <c r="BP140" s="77">
        <f t="shared" si="107"/>
        <v>0</v>
      </c>
      <c r="BQ140" s="77">
        <f t="shared" si="108"/>
        <v>0</v>
      </c>
      <c r="BR140" s="77">
        <f t="shared" si="109"/>
        <v>0</v>
      </c>
      <c r="BS140" s="77">
        <f t="shared" si="110"/>
        <v>0</v>
      </c>
      <c r="BT140" s="77">
        <f t="shared" si="111"/>
        <v>0</v>
      </c>
      <c r="BU140" s="77">
        <f t="shared" si="112"/>
        <v>0</v>
      </c>
      <c r="BV140" s="77">
        <f t="shared" si="113"/>
        <v>0</v>
      </c>
      <c r="BW140" s="161"/>
      <c r="BX140" s="12" t="str">
        <f t="shared" si="114"/>
        <v/>
      </c>
      <c r="BY140" s="97">
        <f t="shared" si="115"/>
        <v>0</v>
      </c>
      <c r="BZ140" s="161">
        <f t="shared" si="116"/>
        <v>0</v>
      </c>
      <c r="CA140" s="161">
        <f t="shared" si="117"/>
        <v>0</v>
      </c>
      <c r="CB140" s="161">
        <f t="shared" si="118"/>
        <v>0</v>
      </c>
      <c r="CC140" s="161">
        <f t="shared" si="119"/>
        <v>0</v>
      </c>
      <c r="CD140" s="161">
        <f t="shared" si="120"/>
        <v>0</v>
      </c>
      <c r="CE140" s="161">
        <f t="shared" si="121"/>
        <v>0</v>
      </c>
      <c r="CF140" s="161">
        <f t="shared" si="122"/>
        <v>0</v>
      </c>
      <c r="CG140" s="9"/>
    </row>
    <row r="141" spans="1:85">
      <c r="A141" s="168">
        <v>88489</v>
      </c>
      <c r="B141" s="165" t="s">
        <v>433</v>
      </c>
      <c r="C141" s="166" t="s">
        <v>434</v>
      </c>
      <c r="D141" s="167" t="s">
        <v>137</v>
      </c>
      <c r="E141" s="78">
        <v>696.9722999999999</v>
      </c>
      <c r="F141" s="157">
        <v>8.4</v>
      </c>
      <c r="G141" s="68">
        <f t="shared" ref="G141:G150" si="155">E141*F141</f>
        <v>5854.5673199999992</v>
      </c>
      <c r="H141" s="69"/>
      <c r="I141" s="70">
        <f t="shared" ref="I141:I150" si="156">H141*$F141</f>
        <v>0</v>
      </c>
      <c r="J141" s="69"/>
      <c r="K141" s="70">
        <f t="shared" ref="K141:K150" si="157">J141*$F141</f>
        <v>0</v>
      </c>
      <c r="L141" s="69"/>
      <c r="M141" s="70">
        <f t="shared" ref="M141:M150" si="158">L141*$F141</f>
        <v>0</v>
      </c>
      <c r="N141" s="69"/>
      <c r="O141" s="70">
        <f t="shared" ref="O141:O150" si="159">N141*$F141</f>
        <v>0</v>
      </c>
      <c r="P141" s="69"/>
      <c r="Q141" s="70">
        <f t="shared" ref="Q141:Q150" si="160">P141*$F141</f>
        <v>0</v>
      </c>
      <c r="R141" s="71">
        <f t="shared" si="139"/>
        <v>696.9722999999999</v>
      </c>
      <c r="S141" s="70">
        <f t="shared" si="140"/>
        <v>5854.5673199999992</v>
      </c>
      <c r="T141" s="72">
        <f t="shared" si="141"/>
        <v>0</v>
      </c>
      <c r="U141" s="73">
        <f t="shared" si="142"/>
        <v>0</v>
      </c>
      <c r="V141" s="73">
        <f t="shared" si="143"/>
        <v>0</v>
      </c>
      <c r="W141" s="73">
        <f t="shared" si="144"/>
        <v>0</v>
      </c>
      <c r="X141" s="73">
        <f t="shared" si="145"/>
        <v>0</v>
      </c>
      <c r="Y141" s="73">
        <f t="shared" si="146"/>
        <v>0</v>
      </c>
      <c r="Z141" s="73">
        <f t="shared" si="147"/>
        <v>0</v>
      </c>
      <c r="AA141" s="74"/>
      <c r="AB141" s="161"/>
      <c r="AC141" s="161"/>
      <c r="AD141" s="161"/>
      <c r="AE141" s="161"/>
      <c r="AF141" s="161"/>
      <c r="AG141" s="161"/>
      <c r="AH141" s="161"/>
      <c r="AI141" s="161"/>
      <c r="AJ141" s="161"/>
      <c r="AK141" s="161"/>
      <c r="AL141" s="161"/>
      <c r="AM141" s="161"/>
      <c r="AN141" s="161"/>
      <c r="AO141" s="161"/>
      <c r="AP141" s="161"/>
      <c r="AQ141" s="161"/>
      <c r="AR141" s="161"/>
      <c r="AS141" s="161"/>
      <c r="AT141" s="161"/>
      <c r="AU141" s="71">
        <f t="shared" si="148"/>
        <v>696.9722999999999</v>
      </c>
      <c r="AV141" s="76">
        <f t="shared" si="149"/>
        <v>0</v>
      </c>
      <c r="AW141" s="76">
        <f t="shared" si="150"/>
        <v>0</v>
      </c>
      <c r="AX141" s="76">
        <f t="shared" si="151"/>
        <v>0</v>
      </c>
      <c r="AY141" s="76">
        <f t="shared" si="152"/>
        <v>0</v>
      </c>
      <c r="AZ141" s="76">
        <f t="shared" si="153"/>
        <v>0</v>
      </c>
      <c r="BA141" s="71">
        <f t="shared" si="154"/>
        <v>696.9722999999999</v>
      </c>
      <c r="BB141" s="71">
        <f t="shared" ref="BB141:BB150" si="161">SUM(AA141:AT141)</f>
        <v>0</v>
      </c>
      <c r="BC141" s="77">
        <f t="shared" ref="BC141:BC150" si="162">IF(AA141&lt;&gt;"",AA141*$F141,0)</f>
        <v>0</v>
      </c>
      <c r="BD141" s="77">
        <f t="shared" ref="BD141:BD150" si="163">IF(AB141&lt;&gt;"",AB141*$F141,0)</f>
        <v>0</v>
      </c>
      <c r="BE141" s="77">
        <f t="shared" ref="BE141:BE150" si="164">IF(AC141&lt;&gt;"",AC141*$F141,0)</f>
        <v>0</v>
      </c>
      <c r="BF141" s="77">
        <f t="shared" ref="BF141:BF150" si="165">IF(AD141&lt;&gt;"",AD141*$F141,0)</f>
        <v>0</v>
      </c>
      <c r="BG141" s="77">
        <f t="shared" ref="BG141:BG150" si="166">IF(AE141&lt;&gt;"",AE141*$F141,0)</f>
        <v>0</v>
      </c>
      <c r="BH141" s="77">
        <f t="shared" ref="BH141:BH150" si="167">IF(AF141&lt;&gt;"",AF141*$F141,0)</f>
        <v>0</v>
      </c>
      <c r="BI141" s="77">
        <f t="shared" ref="BI141:BI150" si="168">IF(AG141&lt;&gt;"",AG141*$F141,0)</f>
        <v>0</v>
      </c>
      <c r="BJ141" s="77">
        <f t="shared" ref="BJ141:BJ150" si="169">IF(AH141&lt;&gt;"",AH141*$F141,0)</f>
        <v>0</v>
      </c>
      <c r="BK141" s="77">
        <f t="shared" ref="BK141:BK150" si="170">IF(AI141&lt;&gt;"",AI141*$F141,0)</f>
        <v>0</v>
      </c>
      <c r="BL141" s="77">
        <f t="shared" ref="BL141:BL150" si="171">IF(AJ141&lt;&gt;"",AJ141*$F141,0)</f>
        <v>0</v>
      </c>
      <c r="BM141" s="77">
        <f t="shared" ref="BM141:BM150" si="172">IF(AK141&lt;&gt;"",AK141*$F141,0)</f>
        <v>0</v>
      </c>
      <c r="BN141" s="77">
        <f t="shared" ref="BN141:BN150" si="173">IF(AL141&lt;&gt;"",AL141*$F141,0)</f>
        <v>0</v>
      </c>
      <c r="BO141" s="77">
        <f t="shared" ref="BO141:BO150" si="174">IF(AM141&lt;&gt;"",AM141*$F141,0)</f>
        <v>0</v>
      </c>
      <c r="BP141" s="77">
        <f t="shared" ref="BP141:BP150" si="175">IF(AN141&lt;&gt;"",AN141*$F141,0)</f>
        <v>0</v>
      </c>
      <c r="BQ141" s="77">
        <f t="shared" ref="BQ141:BQ150" si="176">IF(AO141&lt;&gt;"",AO141*$F141,0)</f>
        <v>0</v>
      </c>
      <c r="BR141" s="77">
        <f t="shared" ref="BR141:BR150" si="177">IF(AP141&lt;&gt;"",AP141*$F141,0)</f>
        <v>0</v>
      </c>
      <c r="BS141" s="77">
        <f t="shared" ref="BS141:BS150" si="178">IF(AQ141&lt;&gt;"",AQ141*$F141,0)</f>
        <v>0</v>
      </c>
      <c r="BT141" s="77">
        <f t="shared" ref="BT141:BT150" si="179">IF(AR141&lt;&gt;"",AR141*$F141,0)</f>
        <v>0</v>
      </c>
      <c r="BU141" s="77">
        <f t="shared" ref="BU141:BU150" si="180">IF(AS141&lt;&gt;"",AS141*$F141,0)</f>
        <v>0</v>
      </c>
      <c r="BV141" s="77">
        <f t="shared" ref="BV141:BV150" si="181">IF(AT141&lt;&gt;"",AT141*$F141,0)</f>
        <v>0</v>
      </c>
      <c r="BW141" s="161"/>
      <c r="BX141" s="12" t="str">
        <f t="shared" ref="BX141:BX150" si="182">IF(R141="",SUM(BC141:BE141)/S141,"")</f>
        <v/>
      </c>
      <c r="BY141" s="97">
        <f t="shared" ref="BY141:BY150" si="183">I141</f>
        <v>0</v>
      </c>
      <c r="BZ141" s="161">
        <f t="shared" ref="BZ141:BZ150" si="184">K141</f>
        <v>0</v>
      </c>
      <c r="CA141" s="161">
        <f t="shared" ref="CA141:CA150" si="185">M141</f>
        <v>0</v>
      </c>
      <c r="CB141" s="161">
        <f t="shared" ref="CB141:CB150" si="186">O141</f>
        <v>0</v>
      </c>
      <c r="CC141" s="161">
        <f t="shared" ref="CC141:CC150" si="187">Q141</f>
        <v>0</v>
      </c>
      <c r="CD141" s="161">
        <f t="shared" ref="CD141:CD150" si="188">SUMIF(BY141:CC141,"&gt;0")</f>
        <v>0</v>
      </c>
      <c r="CE141" s="161">
        <f t="shared" ref="CE141:CE150" si="189">SUMIF(BY141:CC141,"&lt;0")</f>
        <v>0</v>
      </c>
      <c r="CF141" s="161">
        <f t="shared" ref="CF141:CF150" si="190">CD141+CE141</f>
        <v>0</v>
      </c>
      <c r="CG141" s="9"/>
    </row>
    <row r="142" spans="1:85" ht="30">
      <c r="A142" s="168" t="s">
        <v>435</v>
      </c>
      <c r="B142" s="165" t="s">
        <v>436</v>
      </c>
      <c r="C142" s="166" t="s">
        <v>437</v>
      </c>
      <c r="D142" s="167" t="s">
        <v>137</v>
      </c>
      <c r="E142" s="78">
        <v>8.7270000000000003</v>
      </c>
      <c r="F142" s="157">
        <v>25.79</v>
      </c>
      <c r="G142" s="68">
        <f t="shared" si="155"/>
        <v>225.06933000000001</v>
      </c>
      <c r="H142" s="69"/>
      <c r="I142" s="70">
        <f t="shared" si="156"/>
        <v>0</v>
      </c>
      <c r="J142" s="69"/>
      <c r="K142" s="70">
        <f t="shared" si="157"/>
        <v>0</v>
      </c>
      <c r="L142" s="69"/>
      <c r="M142" s="70">
        <f t="shared" si="158"/>
        <v>0</v>
      </c>
      <c r="N142" s="69"/>
      <c r="O142" s="70">
        <f t="shared" si="159"/>
        <v>0</v>
      </c>
      <c r="P142" s="69"/>
      <c r="Q142" s="70">
        <f t="shared" si="160"/>
        <v>0</v>
      </c>
      <c r="R142" s="71">
        <f t="shared" si="139"/>
        <v>8.7270000000000003</v>
      </c>
      <c r="S142" s="70">
        <f t="shared" si="140"/>
        <v>225.06933000000001</v>
      </c>
      <c r="T142" s="72">
        <f t="shared" si="141"/>
        <v>0</v>
      </c>
      <c r="U142" s="73">
        <f t="shared" si="142"/>
        <v>0</v>
      </c>
      <c r="V142" s="73">
        <f t="shared" si="143"/>
        <v>0</v>
      </c>
      <c r="W142" s="73">
        <f t="shared" si="144"/>
        <v>0</v>
      </c>
      <c r="X142" s="73">
        <f t="shared" si="145"/>
        <v>0</v>
      </c>
      <c r="Y142" s="73">
        <f t="shared" si="146"/>
        <v>0</v>
      </c>
      <c r="Z142" s="73">
        <f t="shared" si="147"/>
        <v>0</v>
      </c>
      <c r="AA142" s="74"/>
      <c r="AB142" s="161"/>
      <c r="AC142" s="161"/>
      <c r="AD142" s="161"/>
      <c r="AE142" s="161"/>
      <c r="AF142" s="161"/>
      <c r="AG142" s="161"/>
      <c r="AH142" s="161"/>
      <c r="AI142" s="161"/>
      <c r="AJ142" s="161"/>
      <c r="AK142" s="161"/>
      <c r="AL142" s="161"/>
      <c r="AM142" s="161"/>
      <c r="AN142" s="161"/>
      <c r="AO142" s="161"/>
      <c r="AP142" s="161"/>
      <c r="AQ142" s="161"/>
      <c r="AR142" s="161"/>
      <c r="AS142" s="161"/>
      <c r="AT142" s="161"/>
      <c r="AU142" s="71">
        <f t="shared" si="148"/>
        <v>8.7270000000000003</v>
      </c>
      <c r="AV142" s="76">
        <f t="shared" si="149"/>
        <v>0</v>
      </c>
      <c r="AW142" s="76">
        <f t="shared" si="150"/>
        <v>0</v>
      </c>
      <c r="AX142" s="76">
        <f t="shared" si="151"/>
        <v>0</v>
      </c>
      <c r="AY142" s="76">
        <f t="shared" si="152"/>
        <v>0</v>
      </c>
      <c r="AZ142" s="76">
        <f t="shared" si="153"/>
        <v>0</v>
      </c>
      <c r="BA142" s="71">
        <f t="shared" si="154"/>
        <v>8.7270000000000003</v>
      </c>
      <c r="BB142" s="71">
        <f t="shared" si="161"/>
        <v>0</v>
      </c>
      <c r="BC142" s="77">
        <f t="shared" si="162"/>
        <v>0</v>
      </c>
      <c r="BD142" s="77">
        <f t="shared" si="163"/>
        <v>0</v>
      </c>
      <c r="BE142" s="77">
        <f t="shared" si="164"/>
        <v>0</v>
      </c>
      <c r="BF142" s="77">
        <f t="shared" si="165"/>
        <v>0</v>
      </c>
      <c r="BG142" s="77">
        <f t="shared" si="166"/>
        <v>0</v>
      </c>
      <c r="BH142" s="77">
        <f t="shared" si="167"/>
        <v>0</v>
      </c>
      <c r="BI142" s="77">
        <f t="shared" si="168"/>
        <v>0</v>
      </c>
      <c r="BJ142" s="77">
        <f t="shared" si="169"/>
        <v>0</v>
      </c>
      <c r="BK142" s="77">
        <f t="shared" si="170"/>
        <v>0</v>
      </c>
      <c r="BL142" s="77">
        <f t="shared" si="171"/>
        <v>0</v>
      </c>
      <c r="BM142" s="77">
        <f t="shared" si="172"/>
        <v>0</v>
      </c>
      <c r="BN142" s="77">
        <f t="shared" si="173"/>
        <v>0</v>
      </c>
      <c r="BO142" s="77">
        <f t="shared" si="174"/>
        <v>0</v>
      </c>
      <c r="BP142" s="77">
        <f t="shared" si="175"/>
        <v>0</v>
      </c>
      <c r="BQ142" s="77">
        <f t="shared" si="176"/>
        <v>0</v>
      </c>
      <c r="BR142" s="77">
        <f t="shared" si="177"/>
        <v>0</v>
      </c>
      <c r="BS142" s="77">
        <f t="shared" si="178"/>
        <v>0</v>
      </c>
      <c r="BT142" s="77">
        <f t="shared" si="179"/>
        <v>0</v>
      </c>
      <c r="BU142" s="77">
        <f t="shared" si="180"/>
        <v>0</v>
      </c>
      <c r="BV142" s="77">
        <f t="shared" si="181"/>
        <v>0</v>
      </c>
      <c r="BW142" s="161"/>
      <c r="BX142" s="12" t="str">
        <f t="shared" si="182"/>
        <v/>
      </c>
      <c r="BY142" s="97">
        <f t="shared" si="183"/>
        <v>0</v>
      </c>
      <c r="BZ142" s="161">
        <f t="shared" si="184"/>
        <v>0</v>
      </c>
      <c r="CA142" s="161">
        <f t="shared" si="185"/>
        <v>0</v>
      </c>
      <c r="CB142" s="161">
        <f t="shared" si="186"/>
        <v>0</v>
      </c>
      <c r="CC142" s="161">
        <f t="shared" si="187"/>
        <v>0</v>
      </c>
      <c r="CD142" s="161">
        <f t="shared" si="188"/>
        <v>0</v>
      </c>
      <c r="CE142" s="161">
        <f t="shared" si="189"/>
        <v>0</v>
      </c>
      <c r="CF142" s="161">
        <f t="shared" si="190"/>
        <v>0</v>
      </c>
      <c r="CG142" s="9"/>
    </row>
    <row r="143" spans="1:85">
      <c r="A143" s="168" t="s">
        <v>438</v>
      </c>
      <c r="B143" s="165" t="s">
        <v>439</v>
      </c>
      <c r="C143" s="166" t="s">
        <v>440</v>
      </c>
      <c r="D143" s="167" t="s">
        <v>137</v>
      </c>
      <c r="E143" s="78">
        <v>49.480000000000004</v>
      </c>
      <c r="F143" s="157">
        <v>17.329999999999998</v>
      </c>
      <c r="G143" s="68">
        <f t="shared" si="155"/>
        <v>857.48839999999996</v>
      </c>
      <c r="H143" s="69"/>
      <c r="I143" s="70">
        <f t="shared" si="156"/>
        <v>0</v>
      </c>
      <c r="J143" s="69"/>
      <c r="K143" s="70">
        <f t="shared" si="157"/>
        <v>0</v>
      </c>
      <c r="L143" s="69"/>
      <c r="M143" s="70">
        <f t="shared" si="158"/>
        <v>0</v>
      </c>
      <c r="N143" s="69"/>
      <c r="O143" s="70">
        <f t="shared" si="159"/>
        <v>0</v>
      </c>
      <c r="P143" s="69"/>
      <c r="Q143" s="70">
        <f t="shared" si="160"/>
        <v>0</v>
      </c>
      <c r="R143" s="71">
        <f t="shared" si="139"/>
        <v>49.480000000000004</v>
      </c>
      <c r="S143" s="70">
        <f t="shared" si="140"/>
        <v>857.48839999999996</v>
      </c>
      <c r="T143" s="72">
        <f t="shared" si="141"/>
        <v>0</v>
      </c>
      <c r="U143" s="73">
        <f t="shared" si="142"/>
        <v>0</v>
      </c>
      <c r="V143" s="73">
        <f t="shared" si="143"/>
        <v>0</v>
      </c>
      <c r="W143" s="73">
        <f t="shared" si="144"/>
        <v>0</v>
      </c>
      <c r="X143" s="73">
        <f t="shared" si="145"/>
        <v>0</v>
      </c>
      <c r="Y143" s="73">
        <f t="shared" si="146"/>
        <v>0</v>
      </c>
      <c r="Z143" s="73">
        <f t="shared" si="147"/>
        <v>0</v>
      </c>
      <c r="AA143" s="74"/>
      <c r="AB143" s="161"/>
      <c r="AC143" s="161"/>
      <c r="AD143" s="161"/>
      <c r="AE143" s="161"/>
      <c r="AF143" s="161"/>
      <c r="AG143" s="161"/>
      <c r="AH143" s="161"/>
      <c r="AI143" s="161"/>
      <c r="AJ143" s="161"/>
      <c r="AK143" s="161"/>
      <c r="AL143" s="161"/>
      <c r="AM143" s="161"/>
      <c r="AN143" s="161"/>
      <c r="AO143" s="161"/>
      <c r="AP143" s="161"/>
      <c r="AQ143" s="161"/>
      <c r="AR143" s="161"/>
      <c r="AS143" s="161"/>
      <c r="AT143" s="161"/>
      <c r="AU143" s="71">
        <f t="shared" si="148"/>
        <v>49.480000000000004</v>
      </c>
      <c r="AV143" s="76">
        <f t="shared" si="149"/>
        <v>0</v>
      </c>
      <c r="AW143" s="76">
        <f t="shared" si="150"/>
        <v>0</v>
      </c>
      <c r="AX143" s="76">
        <f t="shared" si="151"/>
        <v>0</v>
      </c>
      <c r="AY143" s="76">
        <f t="shared" si="152"/>
        <v>0</v>
      </c>
      <c r="AZ143" s="76">
        <f t="shared" si="153"/>
        <v>0</v>
      </c>
      <c r="BA143" s="71">
        <f t="shared" si="154"/>
        <v>49.480000000000004</v>
      </c>
      <c r="BB143" s="71">
        <f t="shared" si="161"/>
        <v>0</v>
      </c>
      <c r="BC143" s="77">
        <f t="shared" si="162"/>
        <v>0</v>
      </c>
      <c r="BD143" s="77">
        <f t="shared" si="163"/>
        <v>0</v>
      </c>
      <c r="BE143" s="77">
        <f t="shared" si="164"/>
        <v>0</v>
      </c>
      <c r="BF143" s="77">
        <f t="shared" si="165"/>
        <v>0</v>
      </c>
      <c r="BG143" s="77">
        <f t="shared" si="166"/>
        <v>0</v>
      </c>
      <c r="BH143" s="77">
        <f t="shared" si="167"/>
        <v>0</v>
      </c>
      <c r="BI143" s="77">
        <f t="shared" si="168"/>
        <v>0</v>
      </c>
      <c r="BJ143" s="77">
        <f t="shared" si="169"/>
        <v>0</v>
      </c>
      <c r="BK143" s="77">
        <f t="shared" si="170"/>
        <v>0</v>
      </c>
      <c r="BL143" s="77">
        <f t="shared" si="171"/>
        <v>0</v>
      </c>
      <c r="BM143" s="77">
        <f t="shared" si="172"/>
        <v>0</v>
      </c>
      <c r="BN143" s="77">
        <f t="shared" si="173"/>
        <v>0</v>
      </c>
      <c r="BO143" s="77">
        <f t="shared" si="174"/>
        <v>0</v>
      </c>
      <c r="BP143" s="77">
        <f t="shared" si="175"/>
        <v>0</v>
      </c>
      <c r="BQ143" s="77">
        <f t="shared" si="176"/>
        <v>0</v>
      </c>
      <c r="BR143" s="77">
        <f t="shared" si="177"/>
        <v>0</v>
      </c>
      <c r="BS143" s="77">
        <f t="shared" si="178"/>
        <v>0</v>
      </c>
      <c r="BT143" s="77">
        <f t="shared" si="179"/>
        <v>0</v>
      </c>
      <c r="BU143" s="77">
        <f t="shared" si="180"/>
        <v>0</v>
      </c>
      <c r="BV143" s="77">
        <f t="shared" si="181"/>
        <v>0</v>
      </c>
      <c r="BW143" s="161"/>
      <c r="BX143" s="12" t="str">
        <f t="shared" si="182"/>
        <v/>
      </c>
      <c r="BY143" s="97">
        <f t="shared" si="183"/>
        <v>0</v>
      </c>
      <c r="BZ143" s="161">
        <f t="shared" si="184"/>
        <v>0</v>
      </c>
      <c r="CA143" s="161">
        <f t="shared" si="185"/>
        <v>0</v>
      </c>
      <c r="CB143" s="161">
        <f t="shared" si="186"/>
        <v>0</v>
      </c>
      <c r="CC143" s="161">
        <f t="shared" si="187"/>
        <v>0</v>
      </c>
      <c r="CD143" s="161">
        <f t="shared" si="188"/>
        <v>0</v>
      </c>
      <c r="CE143" s="161">
        <f t="shared" si="189"/>
        <v>0</v>
      </c>
      <c r="CF143" s="161">
        <f t="shared" si="190"/>
        <v>0</v>
      </c>
      <c r="CG143" s="9"/>
    </row>
    <row r="144" spans="1:85">
      <c r="A144" s="168" t="s">
        <v>441</v>
      </c>
      <c r="B144" s="165" t="s">
        <v>442</v>
      </c>
      <c r="C144" s="166" t="s">
        <v>443</v>
      </c>
      <c r="D144" s="167" t="s">
        <v>137</v>
      </c>
      <c r="E144" s="78">
        <v>57.22</v>
      </c>
      <c r="F144" s="157">
        <v>10.87</v>
      </c>
      <c r="G144" s="68">
        <f t="shared" si="155"/>
        <v>621.98139999999989</v>
      </c>
      <c r="H144" s="69"/>
      <c r="I144" s="70">
        <f t="shared" si="156"/>
        <v>0</v>
      </c>
      <c r="J144" s="69"/>
      <c r="K144" s="70">
        <f t="shared" si="157"/>
        <v>0</v>
      </c>
      <c r="L144" s="69"/>
      <c r="M144" s="70">
        <f t="shared" si="158"/>
        <v>0</v>
      </c>
      <c r="N144" s="69"/>
      <c r="O144" s="70">
        <f t="shared" si="159"/>
        <v>0</v>
      </c>
      <c r="P144" s="69"/>
      <c r="Q144" s="70">
        <f t="shared" si="160"/>
        <v>0</v>
      </c>
      <c r="R144" s="71">
        <f t="shared" si="139"/>
        <v>57.22</v>
      </c>
      <c r="S144" s="70">
        <f t="shared" si="140"/>
        <v>621.98139999999989</v>
      </c>
      <c r="T144" s="72">
        <f t="shared" si="141"/>
        <v>0</v>
      </c>
      <c r="U144" s="73">
        <f t="shared" si="142"/>
        <v>0</v>
      </c>
      <c r="V144" s="73">
        <f t="shared" si="143"/>
        <v>0</v>
      </c>
      <c r="W144" s="73">
        <f t="shared" si="144"/>
        <v>0</v>
      </c>
      <c r="X144" s="73">
        <f t="shared" si="145"/>
        <v>0</v>
      </c>
      <c r="Y144" s="73">
        <f t="shared" si="146"/>
        <v>0</v>
      </c>
      <c r="Z144" s="73">
        <f t="shared" si="147"/>
        <v>0</v>
      </c>
      <c r="AA144" s="74"/>
      <c r="AB144" s="161"/>
      <c r="AC144" s="161"/>
      <c r="AD144" s="161"/>
      <c r="AE144" s="161"/>
      <c r="AF144" s="161"/>
      <c r="AG144" s="161"/>
      <c r="AH144" s="161"/>
      <c r="AI144" s="161"/>
      <c r="AJ144" s="161"/>
      <c r="AK144" s="161"/>
      <c r="AL144" s="161"/>
      <c r="AM144" s="161"/>
      <c r="AN144" s="161"/>
      <c r="AO144" s="161"/>
      <c r="AP144" s="161"/>
      <c r="AQ144" s="161"/>
      <c r="AR144" s="161"/>
      <c r="AS144" s="161"/>
      <c r="AT144" s="161"/>
      <c r="AU144" s="71">
        <f t="shared" si="148"/>
        <v>57.22</v>
      </c>
      <c r="AV144" s="76">
        <f t="shared" si="149"/>
        <v>0</v>
      </c>
      <c r="AW144" s="76">
        <f t="shared" si="150"/>
        <v>0</v>
      </c>
      <c r="AX144" s="76">
        <f t="shared" si="151"/>
        <v>0</v>
      </c>
      <c r="AY144" s="76">
        <f t="shared" si="152"/>
        <v>0</v>
      </c>
      <c r="AZ144" s="76">
        <f t="shared" si="153"/>
        <v>0</v>
      </c>
      <c r="BA144" s="71">
        <f t="shared" si="154"/>
        <v>57.22</v>
      </c>
      <c r="BB144" s="71">
        <f t="shared" si="161"/>
        <v>0</v>
      </c>
      <c r="BC144" s="77">
        <f t="shared" si="162"/>
        <v>0</v>
      </c>
      <c r="BD144" s="77">
        <f t="shared" si="163"/>
        <v>0</v>
      </c>
      <c r="BE144" s="77">
        <f t="shared" si="164"/>
        <v>0</v>
      </c>
      <c r="BF144" s="77">
        <f t="shared" si="165"/>
        <v>0</v>
      </c>
      <c r="BG144" s="77">
        <f t="shared" si="166"/>
        <v>0</v>
      </c>
      <c r="BH144" s="77">
        <f t="shared" si="167"/>
        <v>0</v>
      </c>
      <c r="BI144" s="77">
        <f t="shared" si="168"/>
        <v>0</v>
      </c>
      <c r="BJ144" s="77">
        <f t="shared" si="169"/>
        <v>0</v>
      </c>
      <c r="BK144" s="77">
        <f t="shared" si="170"/>
        <v>0</v>
      </c>
      <c r="BL144" s="77">
        <f t="shared" si="171"/>
        <v>0</v>
      </c>
      <c r="BM144" s="77">
        <f t="shared" si="172"/>
        <v>0</v>
      </c>
      <c r="BN144" s="77">
        <f t="shared" si="173"/>
        <v>0</v>
      </c>
      <c r="BO144" s="77">
        <f t="shared" si="174"/>
        <v>0</v>
      </c>
      <c r="BP144" s="77">
        <f t="shared" si="175"/>
        <v>0</v>
      </c>
      <c r="BQ144" s="77">
        <f t="shared" si="176"/>
        <v>0</v>
      </c>
      <c r="BR144" s="77">
        <f t="shared" si="177"/>
        <v>0</v>
      </c>
      <c r="BS144" s="77">
        <f t="shared" si="178"/>
        <v>0</v>
      </c>
      <c r="BT144" s="77">
        <f t="shared" si="179"/>
        <v>0</v>
      </c>
      <c r="BU144" s="77">
        <f t="shared" si="180"/>
        <v>0</v>
      </c>
      <c r="BV144" s="77">
        <f t="shared" si="181"/>
        <v>0</v>
      </c>
      <c r="BW144" s="161"/>
      <c r="BX144" s="12" t="str">
        <f t="shared" si="182"/>
        <v/>
      </c>
      <c r="BY144" s="97">
        <f t="shared" si="183"/>
        <v>0</v>
      </c>
      <c r="BZ144" s="161">
        <f t="shared" si="184"/>
        <v>0</v>
      </c>
      <c r="CA144" s="161">
        <f t="shared" si="185"/>
        <v>0</v>
      </c>
      <c r="CB144" s="161">
        <f t="shared" si="186"/>
        <v>0</v>
      </c>
      <c r="CC144" s="161">
        <f t="shared" si="187"/>
        <v>0</v>
      </c>
      <c r="CD144" s="161">
        <f t="shared" si="188"/>
        <v>0</v>
      </c>
      <c r="CE144" s="161">
        <f t="shared" si="189"/>
        <v>0</v>
      </c>
      <c r="CF144" s="161">
        <f t="shared" si="190"/>
        <v>0</v>
      </c>
      <c r="CG144" s="9"/>
    </row>
    <row r="145" spans="1:85">
      <c r="A145" s="168">
        <v>72125</v>
      </c>
      <c r="B145" s="165" t="s">
        <v>444</v>
      </c>
      <c r="C145" s="166" t="s">
        <v>445</v>
      </c>
      <c r="D145" s="167" t="s">
        <v>137</v>
      </c>
      <c r="E145" s="78">
        <v>25.9</v>
      </c>
      <c r="F145" s="157">
        <v>5.69</v>
      </c>
      <c r="G145" s="68">
        <f t="shared" si="155"/>
        <v>147.37100000000001</v>
      </c>
      <c r="H145" s="69"/>
      <c r="I145" s="70">
        <f t="shared" si="156"/>
        <v>0</v>
      </c>
      <c r="J145" s="69"/>
      <c r="K145" s="70">
        <f t="shared" si="157"/>
        <v>0</v>
      </c>
      <c r="L145" s="69"/>
      <c r="M145" s="70">
        <f t="shared" si="158"/>
        <v>0</v>
      </c>
      <c r="N145" s="69"/>
      <c r="O145" s="70">
        <f t="shared" si="159"/>
        <v>0</v>
      </c>
      <c r="P145" s="69"/>
      <c r="Q145" s="70">
        <f t="shared" si="160"/>
        <v>0</v>
      </c>
      <c r="R145" s="71">
        <f t="shared" si="139"/>
        <v>25.9</v>
      </c>
      <c r="S145" s="70">
        <f t="shared" si="140"/>
        <v>147.37100000000001</v>
      </c>
      <c r="T145" s="72">
        <f t="shared" si="141"/>
        <v>0</v>
      </c>
      <c r="U145" s="73">
        <f t="shared" si="142"/>
        <v>0</v>
      </c>
      <c r="V145" s="73">
        <f t="shared" si="143"/>
        <v>0</v>
      </c>
      <c r="W145" s="73">
        <f t="shared" si="144"/>
        <v>0</v>
      </c>
      <c r="X145" s="73">
        <f t="shared" si="145"/>
        <v>0</v>
      </c>
      <c r="Y145" s="73">
        <f t="shared" si="146"/>
        <v>0</v>
      </c>
      <c r="Z145" s="73">
        <f t="shared" si="147"/>
        <v>0</v>
      </c>
      <c r="AA145" s="74"/>
      <c r="AB145" s="161"/>
      <c r="AC145" s="161"/>
      <c r="AD145" s="161"/>
      <c r="AE145" s="161"/>
      <c r="AF145" s="161"/>
      <c r="AG145" s="161"/>
      <c r="AH145" s="161"/>
      <c r="AI145" s="161"/>
      <c r="AJ145" s="161"/>
      <c r="AK145" s="161"/>
      <c r="AL145" s="161"/>
      <c r="AM145" s="161"/>
      <c r="AN145" s="161"/>
      <c r="AO145" s="161"/>
      <c r="AP145" s="161"/>
      <c r="AQ145" s="161"/>
      <c r="AR145" s="161"/>
      <c r="AS145" s="161"/>
      <c r="AT145" s="161"/>
      <c r="AU145" s="71">
        <f t="shared" si="148"/>
        <v>25.9</v>
      </c>
      <c r="AV145" s="76">
        <f t="shared" si="149"/>
        <v>0</v>
      </c>
      <c r="AW145" s="76">
        <f t="shared" si="150"/>
        <v>0</v>
      </c>
      <c r="AX145" s="76">
        <f t="shared" si="151"/>
        <v>0</v>
      </c>
      <c r="AY145" s="76">
        <f t="shared" si="152"/>
        <v>0</v>
      </c>
      <c r="AZ145" s="76">
        <f t="shared" si="153"/>
        <v>0</v>
      </c>
      <c r="BA145" s="71">
        <f t="shared" si="154"/>
        <v>25.9</v>
      </c>
      <c r="BB145" s="71">
        <f t="shared" si="161"/>
        <v>0</v>
      </c>
      <c r="BC145" s="77">
        <f t="shared" si="162"/>
        <v>0</v>
      </c>
      <c r="BD145" s="77">
        <f t="shared" si="163"/>
        <v>0</v>
      </c>
      <c r="BE145" s="77">
        <f t="shared" si="164"/>
        <v>0</v>
      </c>
      <c r="BF145" s="77">
        <f t="shared" si="165"/>
        <v>0</v>
      </c>
      <c r="BG145" s="77">
        <f t="shared" si="166"/>
        <v>0</v>
      </c>
      <c r="BH145" s="77">
        <f t="shared" si="167"/>
        <v>0</v>
      </c>
      <c r="BI145" s="77">
        <f t="shared" si="168"/>
        <v>0</v>
      </c>
      <c r="BJ145" s="77">
        <f t="shared" si="169"/>
        <v>0</v>
      </c>
      <c r="BK145" s="77">
        <f t="shared" si="170"/>
        <v>0</v>
      </c>
      <c r="BL145" s="77">
        <f t="shared" si="171"/>
        <v>0</v>
      </c>
      <c r="BM145" s="77">
        <f t="shared" si="172"/>
        <v>0</v>
      </c>
      <c r="BN145" s="77">
        <f t="shared" si="173"/>
        <v>0</v>
      </c>
      <c r="BO145" s="77">
        <f t="shared" si="174"/>
        <v>0</v>
      </c>
      <c r="BP145" s="77">
        <f t="shared" si="175"/>
        <v>0</v>
      </c>
      <c r="BQ145" s="77">
        <f t="shared" si="176"/>
        <v>0</v>
      </c>
      <c r="BR145" s="77">
        <f t="shared" si="177"/>
        <v>0</v>
      </c>
      <c r="BS145" s="77">
        <f t="shared" si="178"/>
        <v>0</v>
      </c>
      <c r="BT145" s="77">
        <f t="shared" si="179"/>
        <v>0</v>
      </c>
      <c r="BU145" s="77">
        <f t="shared" si="180"/>
        <v>0</v>
      </c>
      <c r="BV145" s="77">
        <f t="shared" si="181"/>
        <v>0</v>
      </c>
      <c r="BW145" s="161"/>
      <c r="BX145" s="12" t="str">
        <f t="shared" si="182"/>
        <v/>
      </c>
      <c r="BY145" s="97">
        <f t="shared" si="183"/>
        <v>0</v>
      </c>
      <c r="BZ145" s="161">
        <f t="shared" si="184"/>
        <v>0</v>
      </c>
      <c r="CA145" s="161">
        <f t="shared" si="185"/>
        <v>0</v>
      </c>
      <c r="CB145" s="161">
        <f t="shared" si="186"/>
        <v>0</v>
      </c>
      <c r="CC145" s="161">
        <f t="shared" si="187"/>
        <v>0</v>
      </c>
      <c r="CD145" s="161">
        <f t="shared" si="188"/>
        <v>0</v>
      </c>
      <c r="CE145" s="161">
        <f t="shared" si="189"/>
        <v>0</v>
      </c>
      <c r="CF145" s="161">
        <f t="shared" si="190"/>
        <v>0</v>
      </c>
      <c r="CG145" s="9"/>
    </row>
    <row r="146" spans="1:85">
      <c r="A146" s="58" t="s">
        <v>117</v>
      </c>
      <c r="B146" s="59" t="s">
        <v>446</v>
      </c>
      <c r="C146" s="60" t="s">
        <v>447</v>
      </c>
      <c r="D146" s="61" t="s">
        <v>118</v>
      </c>
      <c r="E146" s="61"/>
      <c r="F146" s="61"/>
      <c r="G146" s="62"/>
      <c r="H146" s="63"/>
      <c r="I146" s="64">
        <f t="shared" si="156"/>
        <v>0</v>
      </c>
      <c r="J146" s="63"/>
      <c r="K146" s="64">
        <f t="shared" si="157"/>
        <v>0</v>
      </c>
      <c r="L146" s="63"/>
      <c r="M146" s="64">
        <f t="shared" si="158"/>
        <v>0</v>
      </c>
      <c r="N146" s="63"/>
      <c r="O146" s="64">
        <f t="shared" si="159"/>
        <v>0</v>
      </c>
      <c r="P146" s="63"/>
      <c r="Q146" s="64">
        <f t="shared" si="160"/>
        <v>0</v>
      </c>
      <c r="R146" s="162">
        <f t="shared" si="139"/>
        <v>0</v>
      </c>
      <c r="S146" s="66">
        <f t="shared" si="140"/>
        <v>0</v>
      </c>
      <c r="T146" s="62" t="str">
        <f t="shared" si="141"/>
        <v/>
      </c>
      <c r="U146" s="62">
        <f t="shared" si="142"/>
        <v>0</v>
      </c>
      <c r="V146" s="62">
        <f t="shared" si="143"/>
        <v>0</v>
      </c>
      <c r="W146" s="62">
        <f t="shared" si="144"/>
        <v>0</v>
      </c>
      <c r="X146" s="62">
        <f t="shared" si="145"/>
        <v>0</v>
      </c>
      <c r="Y146" s="62">
        <f t="shared" si="146"/>
        <v>0</v>
      </c>
      <c r="Z146" s="148" t="str">
        <f t="shared" si="147"/>
        <v/>
      </c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7" t="str">
        <f t="shared" si="148"/>
        <v/>
      </c>
      <c r="AV146" s="63">
        <f t="shared" si="149"/>
        <v>0</v>
      </c>
      <c r="AW146" s="63">
        <f t="shared" si="150"/>
        <v>0</v>
      </c>
      <c r="AX146" s="63">
        <f t="shared" si="151"/>
        <v>0</v>
      </c>
      <c r="AY146" s="63">
        <f t="shared" si="152"/>
        <v>0</v>
      </c>
      <c r="AZ146" s="63">
        <f t="shared" si="153"/>
        <v>0</v>
      </c>
      <c r="BA146" s="67">
        <f t="shared" si="154"/>
        <v>0</v>
      </c>
      <c r="BB146" s="67">
        <f t="shared" si="161"/>
        <v>0</v>
      </c>
      <c r="BC146" s="62">
        <f t="shared" si="162"/>
        <v>0</v>
      </c>
      <c r="BD146" s="62">
        <f t="shared" si="163"/>
        <v>0</v>
      </c>
      <c r="BE146" s="62">
        <f t="shared" si="164"/>
        <v>0</v>
      </c>
      <c r="BF146" s="62">
        <f t="shared" si="165"/>
        <v>0</v>
      </c>
      <c r="BG146" s="62">
        <f t="shared" si="166"/>
        <v>0</v>
      </c>
      <c r="BH146" s="62">
        <f t="shared" si="167"/>
        <v>0</v>
      </c>
      <c r="BI146" s="62">
        <f t="shared" si="168"/>
        <v>0</v>
      </c>
      <c r="BJ146" s="62">
        <f t="shared" si="169"/>
        <v>0</v>
      </c>
      <c r="BK146" s="62">
        <f t="shared" si="170"/>
        <v>0</v>
      </c>
      <c r="BL146" s="62">
        <f t="shared" si="171"/>
        <v>0</v>
      </c>
      <c r="BM146" s="62">
        <f t="shared" si="172"/>
        <v>0</v>
      </c>
      <c r="BN146" s="62">
        <f t="shared" si="173"/>
        <v>0</v>
      </c>
      <c r="BO146" s="62">
        <f t="shared" si="174"/>
        <v>0</v>
      </c>
      <c r="BP146" s="62">
        <f t="shared" si="175"/>
        <v>0</v>
      </c>
      <c r="BQ146" s="62">
        <f t="shared" si="176"/>
        <v>0</v>
      </c>
      <c r="BR146" s="62">
        <f t="shared" si="177"/>
        <v>0</v>
      </c>
      <c r="BS146" s="62">
        <f t="shared" si="178"/>
        <v>0</v>
      </c>
      <c r="BT146" s="62">
        <f t="shared" si="179"/>
        <v>0</v>
      </c>
      <c r="BU146" s="62">
        <f t="shared" si="180"/>
        <v>0</v>
      </c>
      <c r="BV146" s="62">
        <f t="shared" si="181"/>
        <v>0</v>
      </c>
      <c r="BW146" s="63"/>
      <c r="BX146" t="str">
        <f t="shared" si="182"/>
        <v/>
      </c>
      <c r="BY146" s="96">
        <f t="shared" si="183"/>
        <v>0</v>
      </c>
      <c r="BZ146" s="96">
        <f t="shared" si="184"/>
        <v>0</v>
      </c>
      <c r="CA146" s="96">
        <f t="shared" si="185"/>
        <v>0</v>
      </c>
      <c r="CB146" s="96">
        <f t="shared" si="186"/>
        <v>0</v>
      </c>
      <c r="CC146" s="96">
        <f t="shared" si="187"/>
        <v>0</v>
      </c>
      <c r="CD146" s="96">
        <f t="shared" si="188"/>
        <v>0</v>
      </c>
      <c r="CE146" s="96">
        <f t="shared" si="189"/>
        <v>0</v>
      </c>
      <c r="CF146" s="96">
        <f t="shared" si="190"/>
        <v>0</v>
      </c>
      <c r="CG146" s="9"/>
    </row>
    <row r="147" spans="1:85">
      <c r="A147" s="58" t="s">
        <v>117</v>
      </c>
      <c r="B147" s="59" t="s">
        <v>448</v>
      </c>
      <c r="C147" s="60" t="s">
        <v>449</v>
      </c>
      <c r="D147" s="61" t="s">
        <v>118</v>
      </c>
      <c r="E147" s="61"/>
      <c r="F147" s="61"/>
      <c r="G147" s="62">
        <f>SUM(G148:G150)</f>
        <v>743.49679200000003</v>
      </c>
      <c r="H147" s="63"/>
      <c r="I147" s="64">
        <f t="shared" si="156"/>
        <v>0</v>
      </c>
      <c r="J147" s="63"/>
      <c r="K147" s="64">
        <f t="shared" si="157"/>
        <v>0</v>
      </c>
      <c r="L147" s="63"/>
      <c r="M147" s="64">
        <f t="shared" si="158"/>
        <v>0</v>
      </c>
      <c r="N147" s="63"/>
      <c r="O147" s="64">
        <f t="shared" si="159"/>
        <v>0</v>
      </c>
      <c r="P147" s="63"/>
      <c r="Q147" s="64">
        <f t="shared" si="160"/>
        <v>0</v>
      </c>
      <c r="R147" s="162">
        <f t="shared" si="139"/>
        <v>0</v>
      </c>
      <c r="S147" s="66">
        <f t="shared" ref="S147:S150" si="191">R147*F147</f>
        <v>0</v>
      </c>
      <c r="T147" s="62" t="str">
        <f t="shared" si="141"/>
        <v>suprimido</v>
      </c>
      <c r="U147" s="62">
        <f t="shared" si="142"/>
        <v>0</v>
      </c>
      <c r="V147" s="62">
        <f t="shared" si="143"/>
        <v>0</v>
      </c>
      <c r="W147" s="62">
        <f t="shared" si="144"/>
        <v>0</v>
      </c>
      <c r="X147" s="62">
        <f t="shared" si="145"/>
        <v>0</v>
      </c>
      <c r="Y147" s="62">
        <f t="shared" si="146"/>
        <v>0</v>
      </c>
      <c r="Z147" s="148" t="str">
        <f t="shared" si="147"/>
        <v/>
      </c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7" t="str">
        <f t="shared" si="148"/>
        <v/>
      </c>
      <c r="AV147" s="63">
        <f t="shared" si="149"/>
        <v>0</v>
      </c>
      <c r="AW147" s="63">
        <f t="shared" si="150"/>
        <v>0</v>
      </c>
      <c r="AX147" s="63">
        <f t="shared" si="151"/>
        <v>0</v>
      </c>
      <c r="AY147" s="63">
        <f t="shared" si="152"/>
        <v>0</v>
      </c>
      <c r="AZ147" s="63">
        <f t="shared" si="153"/>
        <v>0</v>
      </c>
      <c r="BA147" s="67">
        <f t="shared" ref="BA147:BA150" si="192">E147+H147+J147+L147+N147+P147-BB147</f>
        <v>0</v>
      </c>
      <c r="BB147" s="67">
        <f t="shared" si="161"/>
        <v>0</v>
      </c>
      <c r="BC147" s="62">
        <f t="shared" si="162"/>
        <v>0</v>
      </c>
      <c r="BD147" s="62">
        <f t="shared" si="163"/>
        <v>0</v>
      </c>
      <c r="BE147" s="62">
        <f t="shared" si="164"/>
        <v>0</v>
      </c>
      <c r="BF147" s="62">
        <f t="shared" si="165"/>
        <v>0</v>
      </c>
      <c r="BG147" s="62">
        <f t="shared" si="166"/>
        <v>0</v>
      </c>
      <c r="BH147" s="62">
        <f t="shared" si="167"/>
        <v>0</v>
      </c>
      <c r="BI147" s="62">
        <f t="shared" si="168"/>
        <v>0</v>
      </c>
      <c r="BJ147" s="62">
        <f t="shared" si="169"/>
        <v>0</v>
      </c>
      <c r="BK147" s="62">
        <f t="shared" si="170"/>
        <v>0</v>
      </c>
      <c r="BL147" s="62">
        <f t="shared" si="171"/>
        <v>0</v>
      </c>
      <c r="BM147" s="62">
        <f t="shared" si="172"/>
        <v>0</v>
      </c>
      <c r="BN147" s="62">
        <f t="shared" si="173"/>
        <v>0</v>
      </c>
      <c r="BO147" s="62">
        <f t="shared" si="174"/>
        <v>0</v>
      </c>
      <c r="BP147" s="62">
        <f t="shared" si="175"/>
        <v>0</v>
      </c>
      <c r="BQ147" s="62">
        <f t="shared" si="176"/>
        <v>0</v>
      </c>
      <c r="BR147" s="62">
        <f t="shared" si="177"/>
        <v>0</v>
      </c>
      <c r="BS147" s="62">
        <f t="shared" si="178"/>
        <v>0</v>
      </c>
      <c r="BT147" s="62">
        <f t="shared" si="179"/>
        <v>0</v>
      </c>
      <c r="BU147" s="62">
        <f t="shared" si="180"/>
        <v>0</v>
      </c>
      <c r="BV147" s="62">
        <f t="shared" si="181"/>
        <v>0</v>
      </c>
      <c r="BW147" s="63"/>
      <c r="BX147" t="str">
        <f t="shared" si="182"/>
        <v/>
      </c>
      <c r="BY147" s="96">
        <f t="shared" si="183"/>
        <v>0</v>
      </c>
      <c r="BZ147" s="96">
        <f t="shared" si="184"/>
        <v>0</v>
      </c>
      <c r="CA147" s="96">
        <f t="shared" si="185"/>
        <v>0</v>
      </c>
      <c r="CB147" s="96">
        <f t="shared" si="186"/>
        <v>0</v>
      </c>
      <c r="CC147" s="96">
        <f t="shared" si="187"/>
        <v>0</v>
      </c>
      <c r="CD147" s="96">
        <f t="shared" si="188"/>
        <v>0</v>
      </c>
      <c r="CE147" s="96">
        <f t="shared" si="189"/>
        <v>0</v>
      </c>
      <c r="CF147" s="96">
        <f t="shared" si="190"/>
        <v>0</v>
      </c>
      <c r="CG147" s="9"/>
    </row>
    <row r="148" spans="1:85">
      <c r="A148" s="168" t="s">
        <v>450</v>
      </c>
      <c r="B148" s="165" t="s">
        <v>451</v>
      </c>
      <c r="C148" s="166" t="s">
        <v>452</v>
      </c>
      <c r="D148" s="167" t="s">
        <v>137</v>
      </c>
      <c r="E148" s="78">
        <v>84.8</v>
      </c>
      <c r="F148" s="157">
        <v>1.1399999999999999</v>
      </c>
      <c r="G148" s="68">
        <f t="shared" si="155"/>
        <v>96.671999999999983</v>
      </c>
      <c r="H148" s="69"/>
      <c r="I148" s="70">
        <f t="shared" si="156"/>
        <v>0</v>
      </c>
      <c r="J148" s="69"/>
      <c r="K148" s="70">
        <f t="shared" si="157"/>
        <v>0</v>
      </c>
      <c r="L148" s="69"/>
      <c r="M148" s="70">
        <f t="shared" si="158"/>
        <v>0</v>
      </c>
      <c r="N148" s="69"/>
      <c r="O148" s="70">
        <f t="shared" si="159"/>
        <v>0</v>
      </c>
      <c r="P148" s="69"/>
      <c r="Q148" s="70">
        <f t="shared" si="160"/>
        <v>0</v>
      </c>
      <c r="R148" s="71">
        <f t="shared" si="139"/>
        <v>84.8</v>
      </c>
      <c r="S148" s="70">
        <f t="shared" si="191"/>
        <v>96.671999999999983</v>
      </c>
      <c r="T148" s="72">
        <f t="shared" si="141"/>
        <v>0</v>
      </c>
      <c r="U148" s="73">
        <f t="shared" si="142"/>
        <v>0</v>
      </c>
      <c r="V148" s="73">
        <f t="shared" si="143"/>
        <v>0</v>
      </c>
      <c r="W148" s="73">
        <f t="shared" si="144"/>
        <v>0</v>
      </c>
      <c r="X148" s="73">
        <f t="shared" si="145"/>
        <v>0</v>
      </c>
      <c r="Y148" s="73">
        <f t="shared" si="146"/>
        <v>0</v>
      </c>
      <c r="Z148" s="73">
        <f t="shared" si="147"/>
        <v>0</v>
      </c>
      <c r="AA148" s="74"/>
      <c r="AB148" s="161"/>
      <c r="AC148" s="161"/>
      <c r="AD148" s="161"/>
      <c r="AE148" s="161"/>
      <c r="AF148" s="161"/>
      <c r="AG148" s="161"/>
      <c r="AH148" s="161"/>
      <c r="AI148" s="161"/>
      <c r="AJ148" s="161"/>
      <c r="AK148" s="161"/>
      <c r="AL148" s="161"/>
      <c r="AM148" s="161"/>
      <c r="AN148" s="161"/>
      <c r="AO148" s="161"/>
      <c r="AP148" s="161"/>
      <c r="AQ148" s="161"/>
      <c r="AR148" s="161"/>
      <c r="AS148" s="161"/>
      <c r="AT148" s="161"/>
      <c r="AU148" s="71">
        <f t="shared" si="148"/>
        <v>84.8</v>
      </c>
      <c r="AV148" s="76">
        <f t="shared" si="149"/>
        <v>0</v>
      </c>
      <c r="AW148" s="76">
        <f t="shared" si="150"/>
        <v>0</v>
      </c>
      <c r="AX148" s="76">
        <f t="shared" si="151"/>
        <v>0</v>
      </c>
      <c r="AY148" s="76">
        <f t="shared" si="152"/>
        <v>0</v>
      </c>
      <c r="AZ148" s="76">
        <f t="shared" si="153"/>
        <v>0</v>
      </c>
      <c r="BA148" s="71">
        <f t="shared" si="192"/>
        <v>84.8</v>
      </c>
      <c r="BB148" s="71">
        <f t="shared" si="161"/>
        <v>0</v>
      </c>
      <c r="BC148" s="77">
        <f t="shared" si="162"/>
        <v>0</v>
      </c>
      <c r="BD148" s="77">
        <f t="shared" si="163"/>
        <v>0</v>
      </c>
      <c r="BE148" s="77">
        <f t="shared" si="164"/>
        <v>0</v>
      </c>
      <c r="BF148" s="77">
        <f t="shared" si="165"/>
        <v>0</v>
      </c>
      <c r="BG148" s="77">
        <f t="shared" si="166"/>
        <v>0</v>
      </c>
      <c r="BH148" s="77">
        <f t="shared" si="167"/>
        <v>0</v>
      </c>
      <c r="BI148" s="77">
        <f t="shared" si="168"/>
        <v>0</v>
      </c>
      <c r="BJ148" s="77">
        <f t="shared" si="169"/>
        <v>0</v>
      </c>
      <c r="BK148" s="77">
        <f t="shared" si="170"/>
        <v>0</v>
      </c>
      <c r="BL148" s="77">
        <f t="shared" si="171"/>
        <v>0</v>
      </c>
      <c r="BM148" s="77">
        <f t="shared" si="172"/>
        <v>0</v>
      </c>
      <c r="BN148" s="77">
        <f t="shared" si="173"/>
        <v>0</v>
      </c>
      <c r="BO148" s="77">
        <f t="shared" si="174"/>
        <v>0</v>
      </c>
      <c r="BP148" s="77">
        <f t="shared" si="175"/>
        <v>0</v>
      </c>
      <c r="BQ148" s="77">
        <f t="shared" si="176"/>
        <v>0</v>
      </c>
      <c r="BR148" s="77">
        <f t="shared" si="177"/>
        <v>0</v>
      </c>
      <c r="BS148" s="77">
        <f t="shared" si="178"/>
        <v>0</v>
      </c>
      <c r="BT148" s="77">
        <f t="shared" si="179"/>
        <v>0</v>
      </c>
      <c r="BU148" s="77">
        <f t="shared" si="180"/>
        <v>0</v>
      </c>
      <c r="BV148" s="77">
        <f t="shared" si="181"/>
        <v>0</v>
      </c>
      <c r="BW148" s="161"/>
      <c r="BX148" s="12" t="str">
        <f t="shared" si="182"/>
        <v/>
      </c>
      <c r="BY148" s="97">
        <f t="shared" si="183"/>
        <v>0</v>
      </c>
      <c r="BZ148" s="161">
        <f t="shared" si="184"/>
        <v>0</v>
      </c>
      <c r="CA148" s="161">
        <f t="shared" si="185"/>
        <v>0</v>
      </c>
      <c r="CB148" s="161">
        <f t="shared" si="186"/>
        <v>0</v>
      </c>
      <c r="CC148" s="161">
        <f t="shared" si="187"/>
        <v>0</v>
      </c>
      <c r="CD148" s="161">
        <f t="shared" si="188"/>
        <v>0</v>
      </c>
      <c r="CE148" s="161">
        <f t="shared" si="189"/>
        <v>0</v>
      </c>
      <c r="CF148" s="161">
        <f t="shared" si="190"/>
        <v>0</v>
      </c>
      <c r="CG148" s="9"/>
    </row>
    <row r="149" spans="1:85">
      <c r="A149" s="168" t="s">
        <v>472</v>
      </c>
      <c r="B149" s="165" t="s">
        <v>473</v>
      </c>
      <c r="C149" s="166" t="s">
        <v>474</v>
      </c>
      <c r="D149" s="167" t="s">
        <v>137</v>
      </c>
      <c r="E149" s="78">
        <v>1.4400000000000002</v>
      </c>
      <c r="F149" s="157">
        <v>230.29429999999999</v>
      </c>
      <c r="G149" s="68">
        <f t="shared" si="155"/>
        <v>331.62379200000004</v>
      </c>
      <c r="H149" s="69"/>
      <c r="I149" s="70"/>
      <c r="J149" s="69"/>
      <c r="K149" s="70"/>
      <c r="L149" s="69"/>
      <c r="M149" s="70"/>
      <c r="N149" s="69"/>
      <c r="O149" s="70"/>
      <c r="P149" s="69"/>
      <c r="Q149" s="70"/>
      <c r="R149" s="71"/>
      <c r="S149" s="70"/>
      <c r="T149" s="72"/>
      <c r="U149" s="73"/>
      <c r="V149" s="73"/>
      <c r="W149" s="73"/>
      <c r="X149" s="73"/>
      <c r="Y149" s="73"/>
      <c r="Z149" s="73"/>
      <c r="AA149" s="74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71"/>
      <c r="AV149" s="76"/>
      <c r="AW149" s="76"/>
      <c r="AX149" s="76"/>
      <c r="AY149" s="76"/>
      <c r="AZ149" s="76"/>
      <c r="BA149" s="71"/>
      <c r="BB149" s="71"/>
      <c r="BC149" s="77"/>
      <c r="BD149" s="77"/>
      <c r="BE149" s="77"/>
      <c r="BF149" s="77"/>
      <c r="BG149" s="77"/>
      <c r="BH149" s="77"/>
      <c r="BI149" s="77"/>
      <c r="BJ149" s="77"/>
      <c r="BK149" s="77"/>
      <c r="BL149" s="77"/>
      <c r="BM149" s="77"/>
      <c r="BN149" s="77"/>
      <c r="BO149" s="77"/>
      <c r="BP149" s="77"/>
      <c r="BQ149" s="77"/>
      <c r="BR149" s="77"/>
      <c r="BS149" s="77"/>
      <c r="BT149" s="77"/>
      <c r="BU149" s="77"/>
      <c r="BV149" s="77"/>
      <c r="BW149" s="169"/>
      <c r="BX149" s="12"/>
      <c r="BY149" s="97"/>
      <c r="BZ149" s="169"/>
      <c r="CA149" s="169"/>
      <c r="CB149" s="169"/>
      <c r="CC149" s="169"/>
      <c r="CD149" s="169"/>
      <c r="CE149" s="169"/>
      <c r="CF149" s="169"/>
      <c r="CG149" s="9"/>
    </row>
    <row r="150" spans="1:85">
      <c r="A150" s="168">
        <v>9537</v>
      </c>
      <c r="B150" s="165" t="s">
        <v>453</v>
      </c>
      <c r="C150" s="166" t="s">
        <v>454</v>
      </c>
      <c r="D150" s="167" t="s">
        <v>137</v>
      </c>
      <c r="E150" s="78">
        <v>181.15</v>
      </c>
      <c r="F150" s="157">
        <v>1.74</v>
      </c>
      <c r="G150" s="68">
        <f t="shared" si="155"/>
        <v>315.20100000000002</v>
      </c>
      <c r="H150" s="69"/>
      <c r="I150" s="70">
        <f t="shared" si="156"/>
        <v>0</v>
      </c>
      <c r="J150" s="69"/>
      <c r="K150" s="70">
        <f t="shared" si="157"/>
        <v>0</v>
      </c>
      <c r="L150" s="69"/>
      <c r="M150" s="70">
        <f t="shared" si="158"/>
        <v>0</v>
      </c>
      <c r="N150" s="69"/>
      <c r="O150" s="70">
        <f t="shared" si="159"/>
        <v>0</v>
      </c>
      <c r="P150" s="69"/>
      <c r="Q150" s="70">
        <f t="shared" si="160"/>
        <v>0</v>
      </c>
      <c r="R150" s="71">
        <f t="shared" si="139"/>
        <v>181.15</v>
      </c>
      <c r="S150" s="70">
        <f t="shared" si="191"/>
        <v>315.20100000000002</v>
      </c>
      <c r="T150" s="72">
        <f t="shared" si="141"/>
        <v>0</v>
      </c>
      <c r="U150" s="73">
        <f t="shared" si="142"/>
        <v>0</v>
      </c>
      <c r="V150" s="73">
        <f t="shared" si="143"/>
        <v>0</v>
      </c>
      <c r="W150" s="73">
        <f t="shared" si="144"/>
        <v>0</v>
      </c>
      <c r="X150" s="73">
        <f t="shared" si="145"/>
        <v>0</v>
      </c>
      <c r="Y150" s="73">
        <f t="shared" si="146"/>
        <v>0</v>
      </c>
      <c r="Z150" s="73">
        <f t="shared" si="147"/>
        <v>0</v>
      </c>
      <c r="AA150" s="74"/>
      <c r="AB150" s="161"/>
      <c r="AC150" s="161"/>
      <c r="AD150" s="161"/>
      <c r="AE150" s="161"/>
      <c r="AF150" s="161"/>
      <c r="AG150" s="161"/>
      <c r="AH150" s="161"/>
      <c r="AI150" s="161"/>
      <c r="AJ150" s="161"/>
      <c r="AK150" s="161"/>
      <c r="AL150" s="161"/>
      <c r="AM150" s="161"/>
      <c r="AN150" s="161"/>
      <c r="AO150" s="161"/>
      <c r="AP150" s="161"/>
      <c r="AQ150" s="161"/>
      <c r="AR150" s="161"/>
      <c r="AS150" s="161"/>
      <c r="AT150" s="161"/>
      <c r="AU150" s="71">
        <f t="shared" si="148"/>
        <v>181.15</v>
      </c>
      <c r="AV150" s="76">
        <f t="shared" si="149"/>
        <v>0</v>
      </c>
      <c r="AW150" s="76">
        <f t="shared" si="150"/>
        <v>0</v>
      </c>
      <c r="AX150" s="76">
        <f t="shared" si="151"/>
        <v>0</v>
      </c>
      <c r="AY150" s="76">
        <f t="shared" si="152"/>
        <v>0</v>
      </c>
      <c r="AZ150" s="76">
        <f t="shared" si="153"/>
        <v>0</v>
      </c>
      <c r="BA150" s="71">
        <f t="shared" si="192"/>
        <v>181.15</v>
      </c>
      <c r="BB150" s="71">
        <f t="shared" si="161"/>
        <v>0</v>
      </c>
      <c r="BC150" s="77">
        <f t="shared" si="162"/>
        <v>0</v>
      </c>
      <c r="BD150" s="77">
        <f t="shared" si="163"/>
        <v>0</v>
      </c>
      <c r="BE150" s="77">
        <f t="shared" si="164"/>
        <v>0</v>
      </c>
      <c r="BF150" s="77">
        <f t="shared" si="165"/>
        <v>0</v>
      </c>
      <c r="BG150" s="77">
        <f t="shared" si="166"/>
        <v>0</v>
      </c>
      <c r="BH150" s="77">
        <f t="shared" si="167"/>
        <v>0</v>
      </c>
      <c r="BI150" s="77">
        <f t="shared" si="168"/>
        <v>0</v>
      </c>
      <c r="BJ150" s="77">
        <f t="shared" si="169"/>
        <v>0</v>
      </c>
      <c r="BK150" s="77">
        <f t="shared" si="170"/>
        <v>0</v>
      </c>
      <c r="BL150" s="77">
        <f t="shared" si="171"/>
        <v>0</v>
      </c>
      <c r="BM150" s="77">
        <f t="shared" si="172"/>
        <v>0</v>
      </c>
      <c r="BN150" s="77">
        <f t="shared" si="173"/>
        <v>0</v>
      </c>
      <c r="BO150" s="77">
        <f t="shared" si="174"/>
        <v>0</v>
      </c>
      <c r="BP150" s="77">
        <f t="shared" si="175"/>
        <v>0</v>
      </c>
      <c r="BQ150" s="77">
        <f t="shared" si="176"/>
        <v>0</v>
      </c>
      <c r="BR150" s="77">
        <f t="shared" si="177"/>
        <v>0</v>
      </c>
      <c r="BS150" s="77">
        <f t="shared" si="178"/>
        <v>0</v>
      </c>
      <c r="BT150" s="77">
        <f t="shared" si="179"/>
        <v>0</v>
      </c>
      <c r="BU150" s="77">
        <f t="shared" si="180"/>
        <v>0</v>
      </c>
      <c r="BV150" s="77">
        <f t="shared" si="181"/>
        <v>0</v>
      </c>
      <c r="BW150" s="161"/>
      <c r="BX150" s="12" t="str">
        <f t="shared" si="182"/>
        <v/>
      </c>
      <c r="BY150" s="97">
        <f t="shared" si="183"/>
        <v>0</v>
      </c>
      <c r="BZ150" s="161">
        <f t="shared" si="184"/>
        <v>0</v>
      </c>
      <c r="CA150" s="161">
        <f t="shared" si="185"/>
        <v>0</v>
      </c>
      <c r="CB150" s="161">
        <f t="shared" si="186"/>
        <v>0</v>
      </c>
      <c r="CC150" s="161">
        <f t="shared" si="187"/>
        <v>0</v>
      </c>
      <c r="CD150" s="161">
        <f t="shared" si="188"/>
        <v>0</v>
      </c>
      <c r="CE150" s="161">
        <f t="shared" si="189"/>
        <v>0</v>
      </c>
      <c r="CF150" s="161">
        <f t="shared" si="190"/>
        <v>0</v>
      </c>
      <c r="CG150" s="9"/>
    </row>
    <row r="151" spans="1:85">
      <c r="A151" s="58" t="s">
        <v>117</v>
      </c>
      <c r="B151" s="59" t="s">
        <v>455</v>
      </c>
      <c r="C151" s="60" t="s">
        <v>456</v>
      </c>
      <c r="D151" s="61" t="s">
        <v>118</v>
      </c>
      <c r="E151" s="61"/>
      <c r="F151" s="61"/>
      <c r="G151" s="62">
        <f>SUM(G152)</f>
        <v>729.54</v>
      </c>
      <c r="H151" s="63"/>
      <c r="I151" s="64"/>
      <c r="J151" s="63"/>
      <c r="K151" s="64"/>
      <c r="L151" s="63"/>
      <c r="M151" s="64"/>
      <c r="N151" s="63"/>
      <c r="O151" s="64"/>
      <c r="P151" s="63"/>
      <c r="Q151" s="64"/>
      <c r="R151" s="162"/>
      <c r="S151" s="66">
        <f>SUM(S152:S152)</f>
        <v>729.54</v>
      </c>
      <c r="T151" s="62"/>
      <c r="U151" s="62"/>
      <c r="V151" s="62"/>
      <c r="W151" s="62"/>
      <c r="X151" s="62"/>
      <c r="Y151" s="62"/>
      <c r="Z151" s="148">
        <f>IF(C151&lt;&gt;"",SUM(BC151:BV151)/S151,"")</f>
        <v>0</v>
      </c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7"/>
      <c r="AV151" s="63"/>
      <c r="AW151" s="63"/>
      <c r="AX151" s="63"/>
      <c r="AY151" s="63"/>
      <c r="AZ151" s="63"/>
      <c r="BA151" s="67"/>
      <c r="BB151" s="67"/>
      <c r="BC151" s="62">
        <f t="shared" ref="BC151:BV151" si="193">SUM(BC152:BC152)</f>
        <v>0</v>
      </c>
      <c r="BD151" s="62">
        <f t="shared" si="193"/>
        <v>0</v>
      </c>
      <c r="BE151" s="62">
        <f t="shared" si="193"/>
        <v>0</v>
      </c>
      <c r="BF151" s="62">
        <f t="shared" si="193"/>
        <v>0</v>
      </c>
      <c r="BG151" s="62">
        <f t="shared" si="193"/>
        <v>0</v>
      </c>
      <c r="BH151" s="62">
        <f t="shared" si="193"/>
        <v>0</v>
      </c>
      <c r="BI151" s="62">
        <f t="shared" si="193"/>
        <v>0</v>
      </c>
      <c r="BJ151" s="62">
        <f t="shared" si="193"/>
        <v>0</v>
      </c>
      <c r="BK151" s="62">
        <f t="shared" si="193"/>
        <v>0</v>
      </c>
      <c r="BL151" s="62">
        <f t="shared" si="193"/>
        <v>0</v>
      </c>
      <c r="BM151" s="62">
        <f t="shared" si="193"/>
        <v>0</v>
      </c>
      <c r="BN151" s="62">
        <f t="shared" si="193"/>
        <v>0</v>
      </c>
      <c r="BO151" s="62">
        <f t="shared" si="193"/>
        <v>0</v>
      </c>
      <c r="BP151" s="62">
        <f t="shared" si="193"/>
        <v>0</v>
      </c>
      <c r="BQ151" s="62">
        <f t="shared" si="193"/>
        <v>0</v>
      </c>
      <c r="BR151" s="62">
        <f t="shared" si="193"/>
        <v>0</v>
      </c>
      <c r="BS151" s="62">
        <f t="shared" si="193"/>
        <v>0</v>
      </c>
      <c r="BT151" s="62">
        <f t="shared" si="193"/>
        <v>0</v>
      </c>
      <c r="BU151" s="62">
        <f t="shared" si="193"/>
        <v>0</v>
      </c>
      <c r="BV151" s="62">
        <f t="shared" si="193"/>
        <v>0</v>
      </c>
      <c r="BW151" s="63"/>
      <c r="BX151">
        <f t="shared" ref="BX151:BX152" si="194">IF(R151="",SUM(BC151:BE151)/S151,"")</f>
        <v>0</v>
      </c>
      <c r="BY151" s="96">
        <f t="shared" ref="BY151:BY152" si="195">I151</f>
        <v>0</v>
      </c>
      <c r="BZ151" s="96">
        <f t="shared" ref="BZ151:BZ152" si="196">K151</f>
        <v>0</v>
      </c>
      <c r="CA151" s="96">
        <f t="shared" ref="CA151:CA152" si="197">M151</f>
        <v>0</v>
      </c>
      <c r="CB151" s="96">
        <f t="shared" ref="CB151:CB152" si="198">O151</f>
        <v>0</v>
      </c>
      <c r="CC151" s="96">
        <f t="shared" ref="CC151:CC152" si="199">Q151</f>
        <v>0</v>
      </c>
      <c r="CD151" s="96">
        <f t="shared" ref="CD151:CD152" si="200">SUMIF(BY151:CC151,"&gt;0")</f>
        <v>0</v>
      </c>
      <c r="CE151" s="96">
        <f t="shared" ref="CE151:CE152" si="201">SUMIF(BY151:CC151,"&lt;0")</f>
        <v>0</v>
      </c>
      <c r="CF151" s="96">
        <f t="shared" ref="CF151:CF152" si="202">CD151+CE151</f>
        <v>0</v>
      </c>
      <c r="CG151" s="9"/>
    </row>
    <row r="152" spans="1:85" ht="15.75" thickBot="1">
      <c r="A152" s="165" t="s">
        <v>457</v>
      </c>
      <c r="B152" s="165" t="s">
        <v>458</v>
      </c>
      <c r="C152" s="166" t="s">
        <v>459</v>
      </c>
      <c r="D152" s="167" t="s">
        <v>60</v>
      </c>
      <c r="E152" s="78">
        <v>54</v>
      </c>
      <c r="F152" s="157">
        <v>13.51</v>
      </c>
      <c r="G152" s="68">
        <f t="shared" ref="G152" si="203">E152*F152</f>
        <v>729.54</v>
      </c>
      <c r="H152" s="69"/>
      <c r="I152" s="70">
        <f t="shared" ref="I152" si="204">H152*$F152</f>
        <v>0</v>
      </c>
      <c r="J152" s="69"/>
      <c r="K152" s="70">
        <f t="shared" ref="K152" si="205">J152*$F152</f>
        <v>0</v>
      </c>
      <c r="L152" s="69"/>
      <c r="M152" s="70">
        <f t="shared" ref="M152" si="206">L152*$F152</f>
        <v>0</v>
      </c>
      <c r="N152" s="69"/>
      <c r="O152" s="70">
        <f t="shared" ref="O152" si="207">N152*$F152</f>
        <v>0</v>
      </c>
      <c r="P152" s="69"/>
      <c r="Q152" s="70">
        <f t="shared" ref="Q152" si="208">P152*$F152</f>
        <v>0</v>
      </c>
      <c r="R152" s="71">
        <f>SUM(H152+J152+L152+N152+P152)+E152</f>
        <v>54</v>
      </c>
      <c r="S152" s="70">
        <f>R152*F152</f>
        <v>729.54</v>
      </c>
      <c r="T152" s="73">
        <f>IF($G152=0,"",IF(-E152=SUM($H152+$J152+$L152+$N152+$P152),"suprimido",(SUMIF($AA$12:$AT$12,"contrato",$AA152:$AT152))/$E152))</f>
        <v>0</v>
      </c>
      <c r="U152" s="73">
        <f>IF($I152=0,0,IF(-E152=SUM($H152+$J152+$L152+$N152+$P152),"suprimido",(SUMIF($AA$12:$AT$12,"1° aditivo",$AA152:$AT152))/$H152))</f>
        <v>0</v>
      </c>
      <c r="V152" s="73">
        <f>IF($K152=0,0,IF(-E152=SUM($H152+$J152+$L152+$N152+$P152),"suprimido",(SUMIF($AA$12:$AT$12,"1° aditivo",$AA152:$AT152))/$J152))</f>
        <v>0</v>
      </c>
      <c r="W152" s="73">
        <f>IF($M152=0,0,IF(-E152=SUM($H152+$J152+$L152+$N152+$P152),"suprimido",(SUMIF($AA$12:$AT$12,"1° aditivo",$AA152:$AT152))/$L152))</f>
        <v>0</v>
      </c>
      <c r="X152" s="73">
        <f>IF($O152=0,0,IF(-E152=SUM($H152+$J152+$L152+$N152+$P152),"suprimido",(SUMIF($AA$12:$AT$12,"1° aditivo",$AA152:$AT152))/$N152))</f>
        <v>0</v>
      </c>
      <c r="Y152" s="73">
        <f>IF($Q152=0,0,IF(-E152=SUM($H152+$J152+$L152+$N152+$P152),"suprimido",(SUMIF($AA$12:$AT$12,"1° aditivo",$AA152:$AT152))/$P152))</f>
        <v>0</v>
      </c>
      <c r="Z152" s="73">
        <f>IF(F152=0,"",IF(-E152=SUM(H152+J152+L152+N152+P152),"suprimido",SUM(AA152:AT152)/(SUM(H152+J152+L152+N152+P152)+E152)))</f>
        <v>0</v>
      </c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1">
        <f>IF(E152&lt;&gt;"",IF(-E152=SUM($H152+$J152+$L152+$N152+$P152),"suprimido",E152-(SUMIF($AA$12:$AT$12,"contrato",$AA152:$AT152))),"")</f>
        <v>54</v>
      </c>
      <c r="AV152" s="76">
        <f>IF(H152&lt;&gt;"",IF(-E152=SUM($H152+$J152+$L152+$N152+$P152),"suprimido",H152-(SUMIF($AA$12:$AT$12,"1° aditivo",$AA152:$AT152))),0)</f>
        <v>0</v>
      </c>
      <c r="AW152" s="76">
        <f>IF(J152&lt;&gt;"",IF(-E152=SUM($H152+$J152+$L152+$N152+$P152),"suprimido",J152-(SUMIF($AA$12:$AT$12,"2° aditivo",$AA152:$AT152))),0)</f>
        <v>0</v>
      </c>
      <c r="AX152" s="76">
        <f>IF(L152&lt;&gt;"",IF(-E152=SUM($H152+$J152+$L152+$N152+$P152),"suprimido",L152-(SUMIF($AA$12:$AT$12,"3° aditivo",$AA152:$AT152))),0)</f>
        <v>0</v>
      </c>
      <c r="AY152" s="76">
        <f>IF(N152&lt;&gt;"",IF(-E152=SUM($H152+$J152+$L152+$N152+$P152),"suprimido",N152-(SUMIF($AA$12:$AT$12,"4° aditivo",$AA152:$AT152))),0)</f>
        <v>0</v>
      </c>
      <c r="AZ152" s="76">
        <f>IF(P152&lt;&gt;"",IF(-E152=SUM($H152+$J152+$L152+$N152+$P152),"suprimido",P152-(SUMIF($AA$12:$AT$12,"5° aditivo",$AA152:$AT152))),0)</f>
        <v>0</v>
      </c>
      <c r="BA152" s="71">
        <f>E152+H152+J152+L152+N152+P152-BB152</f>
        <v>54</v>
      </c>
      <c r="BB152" s="76">
        <f t="shared" ref="BB152" si="209">SUM(AA152:AT152)</f>
        <v>0</v>
      </c>
      <c r="BC152" s="77">
        <f>IF(AA152&lt;&gt;"",AA152*$F152,0)</f>
        <v>0</v>
      </c>
      <c r="BD152" s="77">
        <f t="shared" ref="BD152:BV152" si="210">IF(AB152&lt;&gt;"",AB152*$F152,0)</f>
        <v>0</v>
      </c>
      <c r="BE152" s="77">
        <f t="shared" si="210"/>
        <v>0</v>
      </c>
      <c r="BF152" s="77">
        <f t="shared" si="210"/>
        <v>0</v>
      </c>
      <c r="BG152" s="77">
        <f t="shared" si="210"/>
        <v>0</v>
      </c>
      <c r="BH152" s="77">
        <f t="shared" si="210"/>
        <v>0</v>
      </c>
      <c r="BI152" s="77">
        <f t="shared" si="210"/>
        <v>0</v>
      </c>
      <c r="BJ152" s="77">
        <f t="shared" si="210"/>
        <v>0</v>
      </c>
      <c r="BK152" s="77">
        <f t="shared" si="210"/>
        <v>0</v>
      </c>
      <c r="BL152" s="77">
        <f t="shared" si="210"/>
        <v>0</v>
      </c>
      <c r="BM152" s="77">
        <f t="shared" si="210"/>
        <v>0</v>
      </c>
      <c r="BN152" s="77">
        <f t="shared" si="210"/>
        <v>0</v>
      </c>
      <c r="BO152" s="77">
        <f t="shared" si="210"/>
        <v>0</v>
      </c>
      <c r="BP152" s="77">
        <f t="shared" si="210"/>
        <v>0</v>
      </c>
      <c r="BQ152" s="77">
        <f t="shared" si="210"/>
        <v>0</v>
      </c>
      <c r="BR152" s="77">
        <f t="shared" si="210"/>
        <v>0</v>
      </c>
      <c r="BS152" s="77">
        <f t="shared" si="210"/>
        <v>0</v>
      </c>
      <c r="BT152" s="77">
        <f t="shared" si="210"/>
        <v>0</v>
      </c>
      <c r="BU152" s="77">
        <f t="shared" si="210"/>
        <v>0</v>
      </c>
      <c r="BV152" s="77">
        <f t="shared" si="210"/>
        <v>0</v>
      </c>
      <c r="BW152" s="75"/>
      <c r="BX152" s="12" t="str">
        <f t="shared" si="194"/>
        <v/>
      </c>
      <c r="BY152" s="97">
        <f t="shared" si="195"/>
        <v>0</v>
      </c>
      <c r="BZ152" s="75">
        <f t="shared" si="196"/>
        <v>0</v>
      </c>
      <c r="CA152" s="75">
        <f t="shared" si="197"/>
        <v>0</v>
      </c>
      <c r="CB152" s="75">
        <f t="shared" si="198"/>
        <v>0</v>
      </c>
      <c r="CC152" s="75">
        <f t="shared" si="199"/>
        <v>0</v>
      </c>
      <c r="CD152" s="75">
        <f t="shared" si="200"/>
        <v>0</v>
      </c>
      <c r="CE152" s="75">
        <f t="shared" si="201"/>
        <v>0</v>
      </c>
      <c r="CF152" s="75">
        <f t="shared" si="202"/>
        <v>0</v>
      </c>
      <c r="CG152" s="9"/>
    </row>
    <row r="153" spans="1:85" ht="15" customHeight="1">
      <c r="A153" s="1"/>
      <c r="B153" s="14"/>
      <c r="C153" s="15"/>
      <c r="D153" s="16"/>
      <c r="E153" s="219" t="s">
        <v>76</v>
      </c>
      <c r="F153" s="220"/>
      <c r="G153" s="80">
        <f>G14+G17+G20+G22+G33+G41+G48+G50+G54+G64+G71+G75+G88+G91+G100+G116+G129+G137+G147</f>
        <v>54496.340594819994</v>
      </c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83" t="e">
        <f>S14+#REF!</f>
        <v>#REF!</v>
      </c>
      <c r="T153" s="17"/>
      <c r="U153" s="17"/>
      <c r="V153" s="17"/>
      <c r="W153" s="17"/>
      <c r="X153" s="17"/>
      <c r="Y153" s="17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18"/>
      <c r="AV153" s="9"/>
      <c r="AW153" s="9"/>
      <c r="AX153" s="9"/>
      <c r="AY153" s="9"/>
      <c r="AZ153" s="9"/>
      <c r="BA153" s="9"/>
      <c r="BB153" s="9"/>
      <c r="BC153" s="86" t="e">
        <f>BC14+#REF!</f>
        <v>#REF!</v>
      </c>
      <c r="BD153" s="87" t="e">
        <f>BD14+#REF!</f>
        <v>#REF!</v>
      </c>
      <c r="BE153" s="87" t="e">
        <f>BE14+#REF!</f>
        <v>#REF!</v>
      </c>
      <c r="BF153" s="87" t="e">
        <f>BF14+#REF!</f>
        <v>#REF!</v>
      </c>
      <c r="BG153" s="87" t="e">
        <f>BG14+#REF!</f>
        <v>#REF!</v>
      </c>
      <c r="BH153" s="87" t="e">
        <f>BH14+#REF!</f>
        <v>#REF!</v>
      </c>
      <c r="BI153" s="87" t="e">
        <f>BI14+#REF!</f>
        <v>#REF!</v>
      </c>
      <c r="BJ153" s="87" t="e">
        <f>BJ14+#REF!</f>
        <v>#REF!</v>
      </c>
      <c r="BK153" s="87" t="e">
        <f>BK14+#REF!</f>
        <v>#REF!</v>
      </c>
      <c r="BL153" s="87" t="e">
        <f>BL14+#REF!</f>
        <v>#REF!</v>
      </c>
      <c r="BM153" s="87" t="e">
        <f>BM14+#REF!</f>
        <v>#REF!</v>
      </c>
      <c r="BN153" s="87" t="e">
        <f>BN14+#REF!</f>
        <v>#REF!</v>
      </c>
      <c r="BO153" s="87" t="e">
        <f>BO14+#REF!</f>
        <v>#REF!</v>
      </c>
      <c r="BP153" s="87" t="e">
        <f>BP14+#REF!</f>
        <v>#REF!</v>
      </c>
      <c r="BQ153" s="87" t="e">
        <f>BQ14+#REF!</f>
        <v>#REF!</v>
      </c>
      <c r="BR153" s="87" t="e">
        <f>BR14+#REF!</f>
        <v>#REF!</v>
      </c>
      <c r="BS153" s="87" t="e">
        <f>BS14+#REF!</f>
        <v>#REF!</v>
      </c>
      <c r="BT153" s="87" t="e">
        <f>BT14+#REF!</f>
        <v>#REF!</v>
      </c>
      <c r="BU153" s="87" t="e">
        <f>BU14+#REF!</f>
        <v>#REF!</v>
      </c>
      <c r="BV153" s="80" t="e">
        <f>BV14+#REF!</f>
        <v>#REF!</v>
      </c>
      <c r="BW153" s="9"/>
      <c r="BX153" s="12"/>
      <c r="BY153" s="9"/>
      <c r="BZ153" s="9"/>
      <c r="CA153" s="9"/>
      <c r="CB153" s="9"/>
      <c r="CC153" s="9"/>
      <c r="CD153" s="9"/>
      <c r="CE153" s="9"/>
      <c r="CF153" s="9"/>
      <c r="CG153" s="9"/>
    </row>
    <row r="154" spans="1:85">
      <c r="A154" s="1"/>
      <c r="B154" s="14"/>
      <c r="C154" s="15"/>
      <c r="D154" s="16"/>
      <c r="E154" s="92" t="s">
        <v>77</v>
      </c>
      <c r="F154" s="93">
        <v>0.27139999999999997</v>
      </c>
      <c r="G154" s="81">
        <f>G153*F154</f>
        <v>14790.306837434146</v>
      </c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84" t="e">
        <f>S153*F154</f>
        <v>#REF!</v>
      </c>
      <c r="T154" s="17"/>
      <c r="U154" s="17"/>
      <c r="V154" s="17"/>
      <c r="W154" s="17"/>
      <c r="X154" s="17"/>
      <c r="Y154" s="17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18"/>
      <c r="AV154" s="9"/>
      <c r="AW154" s="9"/>
      <c r="AX154" s="9"/>
      <c r="AY154" s="9"/>
      <c r="AZ154" s="9"/>
      <c r="BA154" s="9"/>
      <c r="BB154" s="9"/>
      <c r="BC154" s="88" t="e">
        <f t="shared" ref="BC154:BV154" si="211">BC153*$F154</f>
        <v>#REF!</v>
      </c>
      <c r="BD154" s="79" t="e">
        <f t="shared" si="211"/>
        <v>#REF!</v>
      </c>
      <c r="BE154" s="79" t="e">
        <f t="shared" si="211"/>
        <v>#REF!</v>
      </c>
      <c r="BF154" s="79" t="e">
        <f t="shared" si="211"/>
        <v>#REF!</v>
      </c>
      <c r="BG154" s="79" t="e">
        <f t="shared" si="211"/>
        <v>#REF!</v>
      </c>
      <c r="BH154" s="79" t="e">
        <f t="shared" si="211"/>
        <v>#REF!</v>
      </c>
      <c r="BI154" s="79" t="e">
        <f t="shared" si="211"/>
        <v>#REF!</v>
      </c>
      <c r="BJ154" s="79" t="e">
        <f t="shared" si="211"/>
        <v>#REF!</v>
      </c>
      <c r="BK154" s="79" t="e">
        <f t="shared" si="211"/>
        <v>#REF!</v>
      </c>
      <c r="BL154" s="79" t="e">
        <f t="shared" si="211"/>
        <v>#REF!</v>
      </c>
      <c r="BM154" s="79" t="e">
        <f t="shared" si="211"/>
        <v>#REF!</v>
      </c>
      <c r="BN154" s="79" t="e">
        <f t="shared" si="211"/>
        <v>#REF!</v>
      </c>
      <c r="BO154" s="79" t="e">
        <f t="shared" si="211"/>
        <v>#REF!</v>
      </c>
      <c r="BP154" s="79" t="e">
        <f t="shared" si="211"/>
        <v>#REF!</v>
      </c>
      <c r="BQ154" s="79" t="e">
        <f t="shared" si="211"/>
        <v>#REF!</v>
      </c>
      <c r="BR154" s="79" t="e">
        <f t="shared" si="211"/>
        <v>#REF!</v>
      </c>
      <c r="BS154" s="79" t="e">
        <f t="shared" si="211"/>
        <v>#REF!</v>
      </c>
      <c r="BT154" s="79" t="e">
        <f t="shared" si="211"/>
        <v>#REF!</v>
      </c>
      <c r="BU154" s="79" t="e">
        <f t="shared" si="211"/>
        <v>#REF!</v>
      </c>
      <c r="BV154" s="81" t="e">
        <f t="shared" si="211"/>
        <v>#REF!</v>
      </c>
      <c r="BW154" s="9"/>
      <c r="BX154" s="12"/>
      <c r="BY154" s="74">
        <f>SUMIF(BY14:BY152,"&gt;0")</f>
        <v>0</v>
      </c>
      <c r="BZ154" s="74">
        <f>SUMIF(BZ14:BZ152,"&gt;0")</f>
        <v>0</v>
      </c>
      <c r="CA154" s="74">
        <f>SUMIF(CA14:CA152,"&gt;0")</f>
        <v>0</v>
      </c>
      <c r="CB154" s="74">
        <f>SUMIF(CB14:CB152,"&gt;0")</f>
        <v>0</v>
      </c>
      <c r="CC154" s="74">
        <f>SUMIF(CC14:CC152,"&gt;0")</f>
        <v>0</v>
      </c>
      <c r="CD154" s="9"/>
      <c r="CE154" s="19"/>
      <c r="CF154" s="19"/>
      <c r="CG154" s="9"/>
    </row>
    <row r="155" spans="1:85" ht="15" customHeight="1">
      <c r="A155" s="1"/>
      <c r="B155" s="14"/>
      <c r="C155" s="15"/>
      <c r="D155" s="16"/>
      <c r="E155" s="221" t="s">
        <v>78</v>
      </c>
      <c r="F155" s="222"/>
      <c r="G155" s="81">
        <f>G151</f>
        <v>729.54</v>
      </c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84">
        <f>S151</f>
        <v>729.54</v>
      </c>
      <c r="T155" s="17"/>
      <c r="U155" s="17"/>
      <c r="V155" s="17"/>
      <c r="W155" s="17"/>
      <c r="X155" s="17"/>
      <c r="Y155" s="17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18"/>
      <c r="AV155" s="9"/>
      <c r="AW155" s="9"/>
      <c r="AX155" s="9"/>
      <c r="AY155" s="9"/>
      <c r="AZ155" s="9"/>
      <c r="BA155" s="9"/>
      <c r="BB155" s="9"/>
      <c r="BC155" s="88">
        <f t="shared" ref="BC155:BV155" si="212">BC151</f>
        <v>0</v>
      </c>
      <c r="BD155" s="79">
        <f t="shared" si="212"/>
        <v>0</v>
      </c>
      <c r="BE155" s="79">
        <f t="shared" si="212"/>
        <v>0</v>
      </c>
      <c r="BF155" s="79">
        <f t="shared" si="212"/>
        <v>0</v>
      </c>
      <c r="BG155" s="79">
        <f t="shared" si="212"/>
        <v>0</v>
      </c>
      <c r="BH155" s="79">
        <f t="shared" si="212"/>
        <v>0</v>
      </c>
      <c r="BI155" s="79">
        <f t="shared" si="212"/>
        <v>0</v>
      </c>
      <c r="BJ155" s="79">
        <f t="shared" si="212"/>
        <v>0</v>
      </c>
      <c r="BK155" s="79">
        <f t="shared" si="212"/>
        <v>0</v>
      </c>
      <c r="BL155" s="79">
        <f t="shared" si="212"/>
        <v>0</v>
      </c>
      <c r="BM155" s="79">
        <f t="shared" si="212"/>
        <v>0</v>
      </c>
      <c r="BN155" s="79">
        <f t="shared" si="212"/>
        <v>0</v>
      </c>
      <c r="BO155" s="79">
        <f t="shared" si="212"/>
        <v>0</v>
      </c>
      <c r="BP155" s="79">
        <f t="shared" si="212"/>
        <v>0</v>
      </c>
      <c r="BQ155" s="79">
        <f t="shared" si="212"/>
        <v>0</v>
      </c>
      <c r="BR155" s="79">
        <f t="shared" si="212"/>
        <v>0</v>
      </c>
      <c r="BS155" s="79">
        <f t="shared" si="212"/>
        <v>0</v>
      </c>
      <c r="BT155" s="79">
        <f t="shared" si="212"/>
        <v>0</v>
      </c>
      <c r="BU155" s="79">
        <f t="shared" si="212"/>
        <v>0</v>
      </c>
      <c r="BV155" s="81">
        <f t="shared" si="212"/>
        <v>0</v>
      </c>
      <c r="BW155" s="9"/>
      <c r="BX155" s="12"/>
      <c r="BY155" s="74"/>
      <c r="BZ155" s="74"/>
      <c r="CA155" s="74"/>
      <c r="CB155" s="74"/>
      <c r="CC155" s="74"/>
      <c r="CD155" s="9"/>
      <c r="CE155" s="19"/>
      <c r="CF155" s="19"/>
      <c r="CG155" s="9"/>
    </row>
    <row r="156" spans="1:85">
      <c r="A156" s="1"/>
      <c r="B156" s="14"/>
      <c r="C156" s="15"/>
      <c r="D156" s="16"/>
      <c r="E156" s="92" t="s">
        <v>77</v>
      </c>
      <c r="F156" s="93">
        <v>0.1109</v>
      </c>
      <c r="G156" s="81">
        <f>G155*F156</f>
        <v>80.905985999999999</v>
      </c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84">
        <f>S155*F156</f>
        <v>80.905985999999999</v>
      </c>
      <c r="T156" s="17"/>
      <c r="U156" s="17"/>
      <c r="V156" s="17"/>
      <c r="W156" s="17"/>
      <c r="X156" s="17"/>
      <c r="Y156" s="17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18"/>
      <c r="AV156" s="9"/>
      <c r="AW156" s="9"/>
      <c r="AX156" s="9"/>
      <c r="AY156" s="9"/>
      <c r="AZ156" s="9"/>
      <c r="BA156" s="9"/>
      <c r="BB156" s="9"/>
      <c r="BC156" s="88">
        <f t="shared" ref="BC156:BV156" si="213">BC155*$F156</f>
        <v>0</v>
      </c>
      <c r="BD156" s="79">
        <f t="shared" si="213"/>
        <v>0</v>
      </c>
      <c r="BE156" s="79">
        <f t="shared" si="213"/>
        <v>0</v>
      </c>
      <c r="BF156" s="79">
        <f t="shared" si="213"/>
        <v>0</v>
      </c>
      <c r="BG156" s="79">
        <f t="shared" si="213"/>
        <v>0</v>
      </c>
      <c r="BH156" s="79">
        <f t="shared" si="213"/>
        <v>0</v>
      </c>
      <c r="BI156" s="79">
        <f t="shared" si="213"/>
        <v>0</v>
      </c>
      <c r="BJ156" s="79">
        <f t="shared" si="213"/>
        <v>0</v>
      </c>
      <c r="BK156" s="79">
        <f t="shared" si="213"/>
        <v>0</v>
      </c>
      <c r="BL156" s="79">
        <f t="shared" si="213"/>
        <v>0</v>
      </c>
      <c r="BM156" s="79">
        <f t="shared" si="213"/>
        <v>0</v>
      </c>
      <c r="BN156" s="79">
        <f t="shared" si="213"/>
        <v>0</v>
      </c>
      <c r="BO156" s="79">
        <f t="shared" si="213"/>
        <v>0</v>
      </c>
      <c r="BP156" s="79">
        <f t="shared" si="213"/>
        <v>0</v>
      </c>
      <c r="BQ156" s="79">
        <f t="shared" si="213"/>
        <v>0</v>
      </c>
      <c r="BR156" s="79">
        <f t="shared" si="213"/>
        <v>0</v>
      </c>
      <c r="BS156" s="79">
        <f t="shared" si="213"/>
        <v>0</v>
      </c>
      <c r="BT156" s="79">
        <f t="shared" si="213"/>
        <v>0</v>
      </c>
      <c r="BU156" s="79">
        <f t="shared" si="213"/>
        <v>0</v>
      </c>
      <c r="BV156" s="81">
        <f t="shared" si="213"/>
        <v>0</v>
      </c>
      <c r="BW156" s="9"/>
      <c r="BX156" s="12"/>
      <c r="BY156" s="74"/>
      <c r="BZ156" s="74"/>
      <c r="CA156" s="74"/>
      <c r="CB156" s="74"/>
      <c r="CC156" s="74"/>
      <c r="CD156" s="9"/>
      <c r="CE156" s="19"/>
      <c r="CF156" s="19"/>
      <c r="CG156" s="9"/>
    </row>
    <row r="157" spans="1:85" ht="15.75" thickBot="1">
      <c r="A157" s="1"/>
      <c r="B157" s="14"/>
      <c r="C157" s="15"/>
      <c r="D157" s="16"/>
      <c r="E157" s="211" t="s">
        <v>50</v>
      </c>
      <c r="F157" s="212"/>
      <c r="G157" s="82">
        <f>SUM(G153:G156)</f>
        <v>70097.093418254124</v>
      </c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85" t="e">
        <f>SUM(S153:S156)</f>
        <v>#REF!</v>
      </c>
      <c r="T157" s="17"/>
      <c r="U157" s="17"/>
      <c r="V157" s="17"/>
      <c r="W157" s="17"/>
      <c r="X157" s="17"/>
      <c r="Y157" s="17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18"/>
      <c r="AV157" s="9"/>
      <c r="AW157" s="9"/>
      <c r="AX157" s="9"/>
      <c r="AY157" s="9"/>
      <c r="AZ157" s="9"/>
      <c r="BA157" s="9"/>
      <c r="BB157" s="9"/>
      <c r="BC157" s="88" t="e">
        <f t="shared" ref="BC157:BV157" si="214">SUM(BC153:BC156)</f>
        <v>#REF!</v>
      </c>
      <c r="BD157" s="79" t="e">
        <f t="shared" si="214"/>
        <v>#REF!</v>
      </c>
      <c r="BE157" s="79" t="e">
        <f t="shared" si="214"/>
        <v>#REF!</v>
      </c>
      <c r="BF157" s="79" t="e">
        <f t="shared" si="214"/>
        <v>#REF!</v>
      </c>
      <c r="BG157" s="79" t="e">
        <f t="shared" si="214"/>
        <v>#REF!</v>
      </c>
      <c r="BH157" s="79" t="e">
        <f t="shared" si="214"/>
        <v>#REF!</v>
      </c>
      <c r="BI157" s="79" t="e">
        <f t="shared" si="214"/>
        <v>#REF!</v>
      </c>
      <c r="BJ157" s="79" t="e">
        <f t="shared" si="214"/>
        <v>#REF!</v>
      </c>
      <c r="BK157" s="79" t="e">
        <f t="shared" si="214"/>
        <v>#REF!</v>
      </c>
      <c r="BL157" s="79" t="e">
        <f t="shared" si="214"/>
        <v>#REF!</v>
      </c>
      <c r="BM157" s="79" t="e">
        <f t="shared" si="214"/>
        <v>#REF!</v>
      </c>
      <c r="BN157" s="79" t="e">
        <f t="shared" si="214"/>
        <v>#REF!</v>
      </c>
      <c r="BO157" s="79" t="e">
        <f t="shared" si="214"/>
        <v>#REF!</v>
      </c>
      <c r="BP157" s="79" t="e">
        <f t="shared" si="214"/>
        <v>#REF!</v>
      </c>
      <c r="BQ157" s="79" t="e">
        <f t="shared" si="214"/>
        <v>#REF!</v>
      </c>
      <c r="BR157" s="79" t="e">
        <f t="shared" si="214"/>
        <v>#REF!</v>
      </c>
      <c r="BS157" s="79" t="e">
        <f t="shared" si="214"/>
        <v>#REF!</v>
      </c>
      <c r="BT157" s="79" t="e">
        <f t="shared" si="214"/>
        <v>#REF!</v>
      </c>
      <c r="BU157" s="79" t="e">
        <f t="shared" si="214"/>
        <v>#REF!</v>
      </c>
      <c r="BV157" s="81" t="e">
        <f t="shared" si="214"/>
        <v>#REF!</v>
      </c>
      <c r="BW157" s="9"/>
      <c r="BX157" s="12"/>
      <c r="BY157" s="74">
        <f>SUMIF(BY14:BY150,"&lt;0")</f>
        <v>0</v>
      </c>
      <c r="BZ157" s="74">
        <f>SUMIF(BZ14:BZ150,"&lt;0")</f>
        <v>0</v>
      </c>
      <c r="CA157" s="74">
        <f>SUMIF(CA14:CA150,"&lt;0")</f>
        <v>0</v>
      </c>
      <c r="CB157" s="74">
        <f>SUMIF(CB14:CB150,"&lt;0")</f>
        <v>0</v>
      </c>
      <c r="CC157" s="74">
        <f>SUMIF(CC14:CC150,"&lt;0")</f>
        <v>0</v>
      </c>
      <c r="CD157" s="9"/>
      <c r="CE157" s="19"/>
      <c r="CF157" s="19"/>
      <c r="CG157" s="9"/>
    </row>
    <row r="158" spans="1:85" ht="15.75" thickBot="1">
      <c r="A158" s="1"/>
      <c r="B158" s="14"/>
      <c r="C158" s="15"/>
      <c r="D158" s="16"/>
      <c r="E158" s="8"/>
      <c r="F158" s="8"/>
      <c r="G158" s="17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17"/>
      <c r="T158" s="17"/>
      <c r="U158" s="17"/>
      <c r="V158" s="17"/>
      <c r="W158" s="17"/>
      <c r="X158" s="17"/>
      <c r="Y158" s="17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18"/>
      <c r="AV158" s="9"/>
      <c r="AW158" s="9"/>
      <c r="AX158" s="9"/>
      <c r="AY158" s="9"/>
      <c r="AZ158" s="9"/>
      <c r="BA158" s="9"/>
      <c r="BB158" s="9"/>
      <c r="BC158" s="89" t="e">
        <f>BC157/$S$157</f>
        <v>#REF!</v>
      </c>
      <c r="BD158" s="90" t="e">
        <f t="shared" ref="BD158:BV158" si="215">BD157/$S$157</f>
        <v>#REF!</v>
      </c>
      <c r="BE158" s="90" t="e">
        <f t="shared" si="215"/>
        <v>#REF!</v>
      </c>
      <c r="BF158" s="90" t="e">
        <f t="shared" si="215"/>
        <v>#REF!</v>
      </c>
      <c r="BG158" s="90" t="e">
        <f t="shared" si="215"/>
        <v>#REF!</v>
      </c>
      <c r="BH158" s="90" t="e">
        <f t="shared" si="215"/>
        <v>#REF!</v>
      </c>
      <c r="BI158" s="90" t="e">
        <f t="shared" si="215"/>
        <v>#REF!</v>
      </c>
      <c r="BJ158" s="90" t="e">
        <f t="shared" si="215"/>
        <v>#REF!</v>
      </c>
      <c r="BK158" s="90" t="e">
        <f t="shared" si="215"/>
        <v>#REF!</v>
      </c>
      <c r="BL158" s="90" t="e">
        <f t="shared" si="215"/>
        <v>#REF!</v>
      </c>
      <c r="BM158" s="90" t="e">
        <f t="shared" si="215"/>
        <v>#REF!</v>
      </c>
      <c r="BN158" s="90" t="e">
        <f t="shared" si="215"/>
        <v>#REF!</v>
      </c>
      <c r="BO158" s="90" t="e">
        <f t="shared" si="215"/>
        <v>#REF!</v>
      </c>
      <c r="BP158" s="90" t="e">
        <f t="shared" si="215"/>
        <v>#REF!</v>
      </c>
      <c r="BQ158" s="90" t="e">
        <f t="shared" si="215"/>
        <v>#REF!</v>
      </c>
      <c r="BR158" s="90" t="e">
        <f t="shared" si="215"/>
        <v>#REF!</v>
      </c>
      <c r="BS158" s="90" t="e">
        <f t="shared" si="215"/>
        <v>#REF!</v>
      </c>
      <c r="BT158" s="90" t="e">
        <f t="shared" si="215"/>
        <v>#REF!</v>
      </c>
      <c r="BU158" s="90" t="e">
        <f t="shared" si="215"/>
        <v>#REF!</v>
      </c>
      <c r="BV158" s="91" t="e">
        <f t="shared" si="215"/>
        <v>#REF!</v>
      </c>
      <c r="BW158" s="9"/>
      <c r="BX158" s="12"/>
      <c r="BY158" s="9"/>
      <c r="BZ158" s="9"/>
      <c r="CA158" s="9"/>
      <c r="CB158" s="9"/>
      <c r="CC158" s="9"/>
      <c r="CD158" s="9"/>
      <c r="CE158" s="19"/>
      <c r="CF158" s="19"/>
      <c r="CG158" s="9"/>
    </row>
    <row r="159" spans="1:85" hidden="1">
      <c r="A159" s="1"/>
      <c r="B159" s="14"/>
      <c r="C159" s="15"/>
      <c r="D159" s="16"/>
      <c r="E159" s="8"/>
      <c r="F159" s="8"/>
      <c r="G159" s="17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17"/>
      <c r="T159" s="17"/>
      <c r="U159" s="17"/>
      <c r="V159" s="17"/>
      <c r="W159" s="17"/>
      <c r="X159" s="17"/>
      <c r="Y159" s="17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18"/>
      <c r="AV159" s="9"/>
      <c r="AW159" s="9"/>
      <c r="AX159" s="9"/>
      <c r="AY159" s="9"/>
      <c r="AZ159" s="9"/>
      <c r="BA159" s="9"/>
      <c r="BB159" s="9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9"/>
      <c r="BX159" s="12"/>
      <c r="BY159" s="9"/>
      <c r="BZ159" s="9"/>
      <c r="CA159" s="9"/>
      <c r="CB159" s="9"/>
      <c r="CC159" s="9"/>
      <c r="CD159" s="9"/>
      <c r="CE159" s="20"/>
      <c r="CF159" s="19"/>
      <c r="CG159" s="9"/>
    </row>
    <row r="160" spans="1:85" ht="15.75" hidden="1" thickBot="1">
      <c r="A160" s="1"/>
      <c r="B160" s="14"/>
      <c r="C160" s="15"/>
      <c r="D160" s="16"/>
      <c r="E160" s="213" t="s">
        <v>79</v>
      </c>
      <c r="F160" s="213"/>
      <c r="G160" s="213"/>
      <c r="H160" s="213"/>
      <c r="I160" s="213"/>
      <c r="J160" s="213"/>
      <c r="K160" s="213"/>
      <c r="L160" s="213"/>
      <c r="M160" s="213"/>
      <c r="N160" s="213"/>
      <c r="O160" s="213"/>
      <c r="P160" s="213"/>
      <c r="Q160" s="213"/>
      <c r="R160" s="9"/>
      <c r="S160" s="17"/>
      <c r="T160" s="17"/>
      <c r="U160" s="17"/>
      <c r="V160" s="17"/>
      <c r="W160" s="17"/>
      <c r="X160" s="17"/>
      <c r="Y160" s="17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18"/>
      <c r="AV160" s="9"/>
      <c r="AW160" s="9"/>
      <c r="AX160" s="9"/>
      <c r="AY160" s="9"/>
      <c r="AZ160" s="9"/>
      <c r="BA160" s="9"/>
      <c r="BB160" s="9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9"/>
      <c r="BX160" s="12"/>
      <c r="BY160" s="9"/>
      <c r="BZ160" s="9"/>
      <c r="CA160" s="9"/>
      <c r="CB160" s="9"/>
      <c r="CC160" s="9"/>
      <c r="CD160" s="9"/>
      <c r="CE160" s="20"/>
      <c r="CF160" s="19"/>
      <c r="CG160" s="9"/>
    </row>
    <row r="161" spans="1:85" hidden="1">
      <c r="A161" s="1"/>
      <c r="B161" s="14"/>
      <c r="C161" s="15"/>
      <c r="D161" s="16"/>
      <c r="E161" s="8"/>
      <c r="F161" s="21"/>
      <c r="G161" s="22"/>
      <c r="H161" s="23"/>
      <c r="I161" s="21" t="s">
        <v>80</v>
      </c>
      <c r="J161" s="21"/>
      <c r="K161" s="21" t="s">
        <v>81</v>
      </c>
      <c r="L161" s="21"/>
      <c r="M161" s="21" t="s">
        <v>82</v>
      </c>
      <c r="N161" s="21"/>
      <c r="O161" s="21" t="s">
        <v>83</v>
      </c>
      <c r="P161" s="21"/>
      <c r="Q161" s="21" t="s">
        <v>84</v>
      </c>
      <c r="R161" s="9"/>
      <c r="S161" s="17"/>
      <c r="T161" s="17"/>
      <c r="U161" s="17"/>
      <c r="V161" s="17"/>
      <c r="W161" s="17"/>
      <c r="X161" s="17"/>
      <c r="Y161" s="17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18"/>
      <c r="AV161" s="9"/>
      <c r="AW161" s="9"/>
      <c r="AX161" s="9"/>
      <c r="AY161" s="9"/>
      <c r="AZ161" s="9"/>
      <c r="BA161" s="9"/>
      <c r="BB161" s="9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9"/>
      <c r="BX161" s="12"/>
      <c r="BY161" s="9"/>
      <c r="BZ161" s="9"/>
      <c r="CA161" s="9"/>
      <c r="CB161" s="9"/>
      <c r="CC161" s="9"/>
      <c r="CD161" s="9"/>
      <c r="CE161" s="19"/>
      <c r="CF161" s="19"/>
      <c r="CG161" s="9"/>
    </row>
    <row r="162" spans="1:85" ht="15" hidden="1" customHeight="1">
      <c r="A162" s="1"/>
      <c r="B162" s="14"/>
      <c r="C162" s="15"/>
      <c r="D162" s="16"/>
      <c r="E162" s="216" t="s">
        <v>85</v>
      </c>
      <c r="F162" s="214" t="s">
        <v>86</v>
      </c>
      <c r="G162" s="215"/>
      <c r="H162" s="9"/>
      <c r="I162" s="158">
        <f>SUMIF(I15:I151,"&gt;0")</f>
        <v>0</v>
      </c>
      <c r="J162" s="24"/>
      <c r="K162" s="158">
        <f>SUMIF(K15:K151,"&gt;0")</f>
        <v>0</v>
      </c>
      <c r="L162" s="24"/>
      <c r="M162" s="158">
        <f>SUMIF(M15:M151,"&gt;0")</f>
        <v>0</v>
      </c>
      <c r="N162" s="24"/>
      <c r="O162" s="158">
        <f>SUMIF(O15:O151,"&gt;0")</f>
        <v>0</v>
      </c>
      <c r="P162" s="24"/>
      <c r="Q162" s="158">
        <f>SUMIF(Q15:Q151,"&gt;0")</f>
        <v>0</v>
      </c>
      <c r="R162" s="25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18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12"/>
      <c r="BY162" s="9"/>
      <c r="BZ162" s="9"/>
      <c r="CA162" s="9"/>
      <c r="CB162" s="9"/>
      <c r="CC162" s="9"/>
      <c r="CD162" s="223" t="s">
        <v>85</v>
      </c>
      <c r="CE162" s="26" t="s">
        <v>85</v>
      </c>
      <c r="CF162" s="13">
        <f>SUMIF($CF$14:$CF$151,"&gt;0")</f>
        <v>0</v>
      </c>
      <c r="CG162" s="9"/>
    </row>
    <row r="163" spans="1:85" hidden="1">
      <c r="A163" s="1"/>
      <c r="B163" s="14"/>
      <c r="C163" s="15"/>
      <c r="D163" s="16"/>
      <c r="E163" s="217"/>
      <c r="F163" s="27" t="s">
        <v>87</v>
      </c>
      <c r="G163" s="28">
        <f>F154</f>
        <v>0.27139999999999997</v>
      </c>
      <c r="H163" s="9"/>
      <c r="I163" s="159">
        <f>I162*$G163</f>
        <v>0</v>
      </c>
      <c r="J163" s="24"/>
      <c r="K163" s="159">
        <f>K162*$G163</f>
        <v>0</v>
      </c>
      <c r="L163" s="24"/>
      <c r="M163" s="159">
        <f>M162*$G163</f>
        <v>0</v>
      </c>
      <c r="N163" s="24"/>
      <c r="O163" s="159">
        <f>O162*$G163</f>
        <v>0</v>
      </c>
      <c r="P163" s="24"/>
      <c r="Q163" s="159">
        <f>Q162*$G163</f>
        <v>0</v>
      </c>
      <c r="R163" s="25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18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12"/>
      <c r="BY163" s="9"/>
      <c r="BZ163" s="9"/>
      <c r="CA163" s="9"/>
      <c r="CB163" s="9"/>
      <c r="CC163" s="9"/>
      <c r="CD163" s="223"/>
      <c r="CE163" s="29" t="s">
        <v>88</v>
      </c>
      <c r="CF163" s="30">
        <f>CF162*$G163</f>
        <v>0</v>
      </c>
      <c r="CG163" s="9"/>
    </row>
    <row r="164" spans="1:85" hidden="1">
      <c r="A164" s="1"/>
      <c r="B164" s="14"/>
      <c r="C164" s="15"/>
      <c r="D164" s="16"/>
      <c r="E164" s="217"/>
      <c r="F164" s="149"/>
      <c r="G164" s="150"/>
      <c r="H164" s="9"/>
      <c r="I164" s="33">
        <f>I165/$G157</f>
        <v>0</v>
      </c>
      <c r="J164" s="34"/>
      <c r="K164" s="33">
        <f>K165/$G157</f>
        <v>0</v>
      </c>
      <c r="L164" s="34"/>
      <c r="M164" s="33">
        <f>M165/$G157</f>
        <v>0</v>
      </c>
      <c r="N164" s="34"/>
      <c r="O164" s="33">
        <f>O165/$G157</f>
        <v>0</v>
      </c>
      <c r="P164" s="34"/>
      <c r="Q164" s="33">
        <f>Q165/$G157</f>
        <v>0</v>
      </c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18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12"/>
      <c r="BY164" s="9"/>
      <c r="BZ164" s="9"/>
      <c r="CA164" s="9"/>
      <c r="CB164" s="9"/>
      <c r="CC164" s="9"/>
      <c r="CD164" s="223"/>
      <c r="CE164" s="35" t="s">
        <v>90</v>
      </c>
      <c r="CF164" s="36">
        <f>$CF165/$G$157</f>
        <v>0</v>
      </c>
      <c r="CG164" s="9"/>
    </row>
    <row r="165" spans="1:85" ht="15.75" hidden="1" thickBot="1">
      <c r="A165" s="1"/>
      <c r="B165" s="14"/>
      <c r="C165" s="15"/>
      <c r="D165" s="16"/>
      <c r="E165" s="217"/>
      <c r="F165" s="224" t="s">
        <v>50</v>
      </c>
      <c r="G165" s="225"/>
      <c r="H165" s="9"/>
      <c r="I165" s="160">
        <f>I162+I163</f>
        <v>0</v>
      </c>
      <c r="J165" s="34"/>
      <c r="K165" s="160">
        <f>K162+K163</f>
        <v>0</v>
      </c>
      <c r="L165" s="34"/>
      <c r="M165" s="160">
        <f>M162+M163</f>
        <v>0</v>
      </c>
      <c r="N165" s="34"/>
      <c r="O165" s="160">
        <f>O162+O163</f>
        <v>0</v>
      </c>
      <c r="P165" s="34"/>
      <c r="Q165" s="160">
        <f>Q162+Q163</f>
        <v>0</v>
      </c>
      <c r="R165" s="25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18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12"/>
      <c r="BY165" s="9"/>
      <c r="BZ165" s="9"/>
      <c r="CA165" s="9"/>
      <c r="CB165" s="9"/>
      <c r="CC165" s="9"/>
      <c r="CD165" s="223"/>
      <c r="CE165" s="37" t="s">
        <v>50</v>
      </c>
      <c r="CF165" s="38">
        <f>CF163+CF162</f>
        <v>0</v>
      </c>
      <c r="CG165" s="9"/>
    </row>
    <row r="166" spans="1:85" hidden="1">
      <c r="A166" s="1"/>
      <c r="B166" s="14"/>
      <c r="C166" s="15"/>
      <c r="D166" s="16"/>
      <c r="E166" s="217"/>
      <c r="F166" s="214" t="s">
        <v>91</v>
      </c>
      <c r="G166" s="215"/>
      <c r="H166" s="9"/>
      <c r="I166" s="158">
        <f>SUMIF(I152:I152,"&gt;0")</f>
        <v>0</v>
      </c>
      <c r="J166" s="24"/>
      <c r="K166" s="158">
        <f>SUMIF(K152:K152,"&gt;0")</f>
        <v>0</v>
      </c>
      <c r="L166" s="24"/>
      <c r="M166" s="158">
        <f>SUMIF(M152:M152,"&gt;0")</f>
        <v>0</v>
      </c>
      <c r="N166" s="24"/>
      <c r="O166" s="158">
        <f>SUMIF(O152:O152,"&gt;0")</f>
        <v>0</v>
      </c>
      <c r="P166" s="24"/>
      <c r="Q166" s="158">
        <f>SUMIF(Q152:Q152,"&gt;0")</f>
        <v>0</v>
      </c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18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12"/>
      <c r="BY166" s="9"/>
      <c r="BZ166" s="9"/>
      <c r="CA166" s="9"/>
      <c r="CB166" s="9"/>
      <c r="CC166" s="9"/>
      <c r="CD166" s="223"/>
      <c r="CE166" s="26" t="s">
        <v>85</v>
      </c>
      <c r="CF166" s="13">
        <f>SUMIF($CF$151:$CF$153,"&gt;0")</f>
        <v>0</v>
      </c>
      <c r="CG166" s="9"/>
    </row>
    <row r="167" spans="1:85" hidden="1">
      <c r="A167" s="1"/>
      <c r="B167" s="14"/>
      <c r="C167" s="15"/>
      <c r="D167" s="16"/>
      <c r="E167" s="217"/>
      <c r="F167" s="31" t="s">
        <v>87</v>
      </c>
      <c r="G167" s="39">
        <f>F156</f>
        <v>0.1109</v>
      </c>
      <c r="H167" s="9"/>
      <c r="I167" s="159">
        <f>I166*$G167</f>
        <v>0</v>
      </c>
      <c r="J167" s="24"/>
      <c r="K167" s="159">
        <f>K166*$G167</f>
        <v>0</v>
      </c>
      <c r="L167" s="24"/>
      <c r="M167" s="159">
        <f>M166*$G167</f>
        <v>0</v>
      </c>
      <c r="N167" s="24"/>
      <c r="O167" s="159">
        <f>O166*$G167</f>
        <v>0</v>
      </c>
      <c r="P167" s="24"/>
      <c r="Q167" s="159">
        <f>Q166*$G167</f>
        <v>0</v>
      </c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18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12"/>
      <c r="BY167" s="9"/>
      <c r="BZ167" s="9"/>
      <c r="CA167" s="9"/>
      <c r="CB167" s="9"/>
      <c r="CC167" s="9"/>
      <c r="CD167" s="223"/>
      <c r="CE167" s="29" t="s">
        <v>88</v>
      </c>
      <c r="CF167" s="30">
        <f>CF166*$G167</f>
        <v>0</v>
      </c>
      <c r="CG167" s="9"/>
    </row>
    <row r="168" spans="1:85" hidden="1">
      <c r="A168" s="1"/>
      <c r="B168" s="14"/>
      <c r="C168" s="15"/>
      <c r="D168" s="16"/>
      <c r="E168" s="217"/>
      <c r="F168" s="232"/>
      <c r="G168" s="233"/>
      <c r="H168" s="9"/>
      <c r="I168" s="33">
        <f>I169/$G$157</f>
        <v>0</v>
      </c>
      <c r="J168" s="34"/>
      <c r="K168" s="33">
        <f>K169/$G$157</f>
        <v>0</v>
      </c>
      <c r="L168" s="34"/>
      <c r="M168" s="33">
        <f>M169/$G$157</f>
        <v>0</v>
      </c>
      <c r="N168" s="34"/>
      <c r="O168" s="33">
        <f>O169/$G$157</f>
        <v>0</v>
      </c>
      <c r="P168" s="34"/>
      <c r="Q168" s="33">
        <f>Q169/$G$157</f>
        <v>0</v>
      </c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18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12"/>
      <c r="BY168" s="9"/>
      <c r="BZ168" s="9"/>
      <c r="CA168" s="9"/>
      <c r="CB168" s="9"/>
      <c r="CC168" s="9"/>
      <c r="CD168" s="223"/>
      <c r="CE168" s="35" t="s">
        <v>90</v>
      </c>
      <c r="CF168" s="36">
        <f>$CF169/$G$157</f>
        <v>0</v>
      </c>
      <c r="CG168" s="9"/>
    </row>
    <row r="169" spans="1:85" ht="15.75" hidden="1" thickBot="1">
      <c r="A169" s="1"/>
      <c r="B169" s="14"/>
      <c r="C169" s="15"/>
      <c r="D169" s="16"/>
      <c r="E169" s="217"/>
      <c r="F169" s="224" t="s">
        <v>50</v>
      </c>
      <c r="G169" s="225"/>
      <c r="H169" s="9"/>
      <c r="I169" s="160">
        <f>I166+I167</f>
        <v>0</v>
      </c>
      <c r="J169" s="34"/>
      <c r="K169" s="160">
        <f>K166+K167</f>
        <v>0</v>
      </c>
      <c r="L169" s="34"/>
      <c r="M169" s="160">
        <f>M166+M167</f>
        <v>0</v>
      </c>
      <c r="N169" s="34"/>
      <c r="O169" s="160">
        <f>O166+O167</f>
        <v>0</v>
      </c>
      <c r="P169" s="34"/>
      <c r="Q169" s="160">
        <f>Q166+Q167</f>
        <v>0</v>
      </c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18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12"/>
      <c r="BY169" s="9"/>
      <c r="BZ169" s="9"/>
      <c r="CA169" s="9"/>
      <c r="CB169" s="9"/>
      <c r="CC169" s="9"/>
      <c r="CD169" s="223"/>
      <c r="CE169" s="37" t="s">
        <v>50</v>
      </c>
      <c r="CF169" s="38">
        <f>CF167+CF166</f>
        <v>0</v>
      </c>
      <c r="CG169" s="9"/>
    </row>
    <row r="170" spans="1:85" ht="15.75" hidden="1" thickBot="1">
      <c r="A170" s="1"/>
      <c r="B170" s="14"/>
      <c r="C170" s="15"/>
      <c r="D170" s="16"/>
      <c r="E170" s="218"/>
      <c r="F170" s="31" t="s">
        <v>89</v>
      </c>
      <c r="G170" s="32">
        <f>($CF165+$CF169)/$G157</f>
        <v>0</v>
      </c>
      <c r="H170" s="9"/>
      <c r="I170" s="24"/>
      <c r="J170" s="24"/>
      <c r="K170" s="24"/>
      <c r="L170" s="24"/>
      <c r="M170" s="24"/>
      <c r="N170" s="24"/>
      <c r="O170" s="24"/>
      <c r="P170" s="24"/>
      <c r="Q170" s="24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18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12"/>
      <c r="BY170" s="9"/>
      <c r="BZ170" s="9"/>
      <c r="CA170" s="9"/>
      <c r="CB170" s="9"/>
      <c r="CC170" s="9"/>
      <c r="CD170" s="9"/>
      <c r="CE170" s="9"/>
      <c r="CF170" s="9"/>
      <c r="CG170" s="9"/>
    </row>
    <row r="171" spans="1:85" ht="15" hidden="1" customHeight="1">
      <c r="A171" s="1"/>
      <c r="B171" s="14"/>
      <c r="C171" s="15"/>
      <c r="D171" s="16"/>
      <c r="E171" s="216" t="s">
        <v>92</v>
      </c>
      <c r="F171" s="214" t="s">
        <v>86</v>
      </c>
      <c r="G171" s="226"/>
      <c r="H171" s="9"/>
      <c r="I171" s="158">
        <f>SUMIF(I14:I151,"&lt;0")</f>
        <v>0</v>
      </c>
      <c r="J171" s="24"/>
      <c r="K171" s="158">
        <f>SUMIF(K14:K151,"&lt;0")</f>
        <v>0</v>
      </c>
      <c r="L171" s="24"/>
      <c r="M171" s="158">
        <f>SUMIF(M14:M151,"&lt;0")</f>
        <v>0</v>
      </c>
      <c r="N171" s="24"/>
      <c r="O171" s="158">
        <f>SUMIF(O14:O151,"&lt;0")</f>
        <v>0</v>
      </c>
      <c r="P171" s="24"/>
      <c r="Q171" s="158">
        <f>SUMIF(Q14:Q151,"&lt;0")</f>
        <v>0</v>
      </c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18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12"/>
      <c r="BY171" s="9"/>
      <c r="BZ171" s="9"/>
      <c r="CA171" s="9"/>
      <c r="CB171" s="9"/>
      <c r="CC171" s="9"/>
      <c r="CD171" s="223" t="s">
        <v>92</v>
      </c>
      <c r="CE171" s="26" t="s">
        <v>92</v>
      </c>
      <c r="CF171" s="13">
        <f>SUMIF($CF$14:$CF$151,"&gt;0")</f>
        <v>0</v>
      </c>
      <c r="CG171" s="9"/>
    </row>
    <row r="172" spans="1:85" hidden="1">
      <c r="A172" s="1"/>
      <c r="B172" s="14"/>
      <c r="C172" s="15"/>
      <c r="D172" s="16"/>
      <c r="E172" s="217"/>
      <c r="F172" s="27" t="s">
        <v>93</v>
      </c>
      <c r="G172" s="28">
        <f>F154</f>
        <v>0.27139999999999997</v>
      </c>
      <c r="H172" s="9"/>
      <c r="I172" s="159">
        <f>I171*$G172</f>
        <v>0</v>
      </c>
      <c r="J172" s="24"/>
      <c r="K172" s="159">
        <f>K171*$G172</f>
        <v>0</v>
      </c>
      <c r="L172" s="24"/>
      <c r="M172" s="159">
        <f>M171*$G172</f>
        <v>0</v>
      </c>
      <c r="N172" s="24"/>
      <c r="O172" s="159">
        <f>O171*$G172</f>
        <v>0</v>
      </c>
      <c r="P172" s="24"/>
      <c r="Q172" s="159">
        <f>Q171*$G172</f>
        <v>0</v>
      </c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18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12"/>
      <c r="BY172" s="9"/>
      <c r="BZ172" s="9"/>
      <c r="CA172" s="9"/>
      <c r="CB172" s="9"/>
      <c r="CC172" s="9"/>
      <c r="CD172" s="223"/>
      <c r="CE172" s="26" t="s">
        <v>88</v>
      </c>
      <c r="CF172" s="30">
        <f>CF171*$G172</f>
        <v>0</v>
      </c>
      <c r="CG172" s="9"/>
    </row>
    <row r="173" spans="1:85" hidden="1">
      <c r="A173" s="1"/>
      <c r="B173" s="14"/>
      <c r="C173" s="15"/>
      <c r="D173" s="16"/>
      <c r="E173" s="217"/>
      <c r="F173" s="149"/>
      <c r="G173" s="150"/>
      <c r="H173" s="9"/>
      <c r="I173" s="33">
        <f>I174/$G157</f>
        <v>0</v>
      </c>
      <c r="J173" s="34"/>
      <c r="K173" s="33">
        <f>K174/$G157</f>
        <v>0</v>
      </c>
      <c r="L173" s="34"/>
      <c r="M173" s="33">
        <f>M174/$G157</f>
        <v>0</v>
      </c>
      <c r="N173" s="34"/>
      <c r="O173" s="33">
        <f>O174/$G157</f>
        <v>0</v>
      </c>
      <c r="P173" s="34"/>
      <c r="Q173" s="33">
        <f>Q174/$G157</f>
        <v>0</v>
      </c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18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12"/>
      <c r="BY173" s="9"/>
      <c r="BZ173" s="9"/>
      <c r="CA173" s="9"/>
      <c r="CB173" s="9"/>
      <c r="CC173" s="9"/>
      <c r="CD173" s="223"/>
      <c r="CE173" s="35" t="s">
        <v>94</v>
      </c>
      <c r="CF173" s="36">
        <f>$CF174/$G$157</f>
        <v>0</v>
      </c>
      <c r="CG173" s="9"/>
    </row>
    <row r="174" spans="1:85" ht="15.75" hidden="1" thickBot="1">
      <c r="A174" s="1"/>
      <c r="B174" s="14"/>
      <c r="C174" s="15"/>
      <c r="D174" s="16"/>
      <c r="E174" s="217"/>
      <c r="F174" s="227" t="s">
        <v>50</v>
      </c>
      <c r="G174" s="228"/>
      <c r="H174" s="9"/>
      <c r="I174" s="160">
        <f>I171+I172</f>
        <v>0</v>
      </c>
      <c r="J174" s="34"/>
      <c r="K174" s="160">
        <f>K171+K172</f>
        <v>0</v>
      </c>
      <c r="L174" s="34"/>
      <c r="M174" s="160">
        <f>M171+M172</f>
        <v>0</v>
      </c>
      <c r="N174" s="34"/>
      <c r="O174" s="160">
        <f>O171+O172</f>
        <v>0</v>
      </c>
      <c r="P174" s="34"/>
      <c r="Q174" s="160">
        <f>Q171+Q172</f>
        <v>0</v>
      </c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18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12"/>
      <c r="BY174" s="9"/>
      <c r="BZ174" s="9"/>
      <c r="CA174" s="9"/>
      <c r="CB174" s="9"/>
      <c r="CC174" s="9"/>
      <c r="CD174" s="223"/>
      <c r="CE174" s="9"/>
      <c r="CF174" s="38">
        <f>CF172+CF171</f>
        <v>0</v>
      </c>
      <c r="CG174" s="9"/>
    </row>
    <row r="175" spans="1:85" hidden="1">
      <c r="A175" s="1"/>
      <c r="B175" s="14"/>
      <c r="C175" s="15"/>
      <c r="D175" s="16"/>
      <c r="E175" s="217"/>
      <c r="F175" s="214" t="s">
        <v>91</v>
      </c>
      <c r="G175" s="226"/>
      <c r="H175" s="9"/>
      <c r="I175" s="158">
        <f>SUMIF(I152:I152,"&lt;0")</f>
        <v>0</v>
      </c>
      <c r="J175" s="24"/>
      <c r="K175" s="158">
        <f>SUMIF(K152:K152,"&lt;0")</f>
        <v>0</v>
      </c>
      <c r="L175" s="24"/>
      <c r="M175" s="158">
        <f>SUMIF(M152:M152,"&lt;0")</f>
        <v>0</v>
      </c>
      <c r="N175" s="24"/>
      <c r="O175" s="158">
        <f>SUMIF(O152:O152,"&lt;0")</f>
        <v>0</v>
      </c>
      <c r="P175" s="24"/>
      <c r="Q175" s="158">
        <f>SUMIF(Q152:Q152,"&lt;0")</f>
        <v>0</v>
      </c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18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12"/>
      <c r="BY175" s="9"/>
      <c r="BZ175" s="9"/>
      <c r="CA175" s="9"/>
      <c r="CB175" s="9"/>
      <c r="CC175" s="9"/>
      <c r="CD175" s="223"/>
      <c r="CE175" s="9"/>
      <c r="CF175" s="13">
        <f>SUMIF($CF$151:$CF$153,"&gt;0")</f>
        <v>0</v>
      </c>
      <c r="CG175" s="9"/>
    </row>
    <row r="176" spans="1:85" hidden="1">
      <c r="A176" s="1"/>
      <c r="B176" s="14"/>
      <c r="C176" s="15"/>
      <c r="D176" s="16"/>
      <c r="E176" s="217"/>
      <c r="F176" s="31" t="s">
        <v>87</v>
      </c>
      <c r="G176" s="39">
        <f>F156</f>
        <v>0.1109</v>
      </c>
      <c r="H176" s="9"/>
      <c r="I176" s="159">
        <f>I175*$G176</f>
        <v>0</v>
      </c>
      <c r="J176" s="24"/>
      <c r="K176" s="159">
        <f>K175*$G176</f>
        <v>0</v>
      </c>
      <c r="L176" s="24"/>
      <c r="M176" s="159">
        <f>M175*$G176</f>
        <v>0</v>
      </c>
      <c r="N176" s="24"/>
      <c r="O176" s="159">
        <f>O175*$G176</f>
        <v>0</v>
      </c>
      <c r="P176" s="24"/>
      <c r="Q176" s="159">
        <f>Q175*$G176</f>
        <v>0</v>
      </c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18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12"/>
      <c r="BY176" s="9"/>
      <c r="BZ176" s="9"/>
      <c r="CA176" s="9"/>
      <c r="CB176" s="9"/>
      <c r="CC176" s="9"/>
      <c r="CD176" s="223"/>
      <c r="CE176" s="9"/>
      <c r="CF176" s="30">
        <f>CF175*$G176</f>
        <v>0</v>
      </c>
      <c r="CG176" s="9"/>
    </row>
    <row r="177" spans="1:85" hidden="1">
      <c r="A177" s="1"/>
      <c r="B177" s="14"/>
      <c r="C177" s="15"/>
      <c r="D177" s="16"/>
      <c r="E177" s="217"/>
      <c r="F177" s="229"/>
      <c r="G177" s="230"/>
      <c r="H177" s="9"/>
      <c r="I177" s="33">
        <f>I178/$G$157</f>
        <v>0</v>
      </c>
      <c r="J177" s="34"/>
      <c r="K177" s="33">
        <f>K178/$G$157</f>
        <v>0</v>
      </c>
      <c r="L177" s="34"/>
      <c r="M177" s="33">
        <f>M178/$G$157</f>
        <v>0</v>
      </c>
      <c r="N177" s="34"/>
      <c r="O177" s="33">
        <f>O178/$G$157</f>
        <v>0</v>
      </c>
      <c r="P177" s="34"/>
      <c r="Q177" s="33">
        <f>Q178/$G$157</f>
        <v>0</v>
      </c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18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12"/>
      <c r="BY177" s="9"/>
      <c r="BZ177" s="9"/>
      <c r="CA177" s="9"/>
      <c r="CB177" s="9"/>
      <c r="CC177" s="9"/>
      <c r="CD177" s="223"/>
      <c r="CE177" s="9"/>
      <c r="CF177" s="36">
        <f>$CF178/$G$157</f>
        <v>0</v>
      </c>
      <c r="CG177" s="9"/>
    </row>
    <row r="178" spans="1:85" ht="15.75" hidden="1" thickBot="1">
      <c r="A178" s="1"/>
      <c r="B178" s="14"/>
      <c r="C178" s="15"/>
      <c r="D178" s="16"/>
      <c r="E178" s="217"/>
      <c r="F178" s="227" t="s">
        <v>50</v>
      </c>
      <c r="G178" s="231"/>
      <c r="H178" s="9"/>
      <c r="I178" s="160">
        <f>I175+I176</f>
        <v>0</v>
      </c>
      <c r="J178" s="34"/>
      <c r="K178" s="160">
        <f>K175+K176</f>
        <v>0</v>
      </c>
      <c r="L178" s="34"/>
      <c r="M178" s="160">
        <f>M175+M176</f>
        <v>0</v>
      </c>
      <c r="N178" s="34"/>
      <c r="O178" s="160">
        <f>O175+O176</f>
        <v>0</v>
      </c>
      <c r="P178" s="34"/>
      <c r="Q178" s="160">
        <f>Q175+Q176</f>
        <v>0</v>
      </c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18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12"/>
      <c r="BY178" s="9"/>
      <c r="BZ178" s="9"/>
      <c r="CA178" s="9"/>
      <c r="CB178" s="9"/>
      <c r="CC178" s="9"/>
      <c r="CD178" s="223"/>
      <c r="CE178" s="41" t="s">
        <v>50</v>
      </c>
      <c r="CF178" s="38">
        <f>CF176+CF175</f>
        <v>0</v>
      </c>
      <c r="CG178" s="9"/>
    </row>
    <row r="179" spans="1:85" ht="15.75" hidden="1" thickBot="1">
      <c r="A179" s="1"/>
      <c r="B179" s="14"/>
      <c r="C179" s="15"/>
      <c r="D179" s="16"/>
      <c r="E179" s="218"/>
      <c r="F179" s="31" t="s">
        <v>89</v>
      </c>
      <c r="G179" s="32">
        <f>$CF178/$G157</f>
        <v>0</v>
      </c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18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12"/>
      <c r="BY179" s="9"/>
      <c r="BZ179" s="9"/>
      <c r="CA179" s="9"/>
      <c r="CB179" s="9"/>
      <c r="CC179" s="9"/>
      <c r="CD179" s="9"/>
      <c r="CE179" s="9"/>
      <c r="CF179" s="9"/>
      <c r="CG179" s="9"/>
    </row>
    <row r="180" spans="1:85" ht="15.75" hidden="1" thickBot="1">
      <c r="A180" s="1"/>
      <c r="B180" s="14"/>
      <c r="C180" s="15"/>
      <c r="D180" s="16"/>
      <c r="E180" s="151" t="s">
        <v>54</v>
      </c>
      <c r="F180" s="42" t="s">
        <v>95</v>
      </c>
      <c r="G180" s="43"/>
      <c r="H180" s="44"/>
      <c r="I180" s="160">
        <f>TRUNC(I165+I174+I169+I178,2)</f>
        <v>0</v>
      </c>
      <c r="J180" s="45"/>
      <c r="K180" s="160">
        <f>TRUNC(K165+K174+K169+K178,2)</f>
        <v>0</v>
      </c>
      <c r="L180" s="45"/>
      <c r="M180" s="160">
        <f>TRUNC(M165+M174+M169+M178,2)</f>
        <v>0</v>
      </c>
      <c r="N180" s="45"/>
      <c r="O180" s="160">
        <f>TRUNC(O165+O174+O169+O178,2)</f>
        <v>0</v>
      </c>
      <c r="P180" s="45"/>
      <c r="Q180" s="160">
        <f>TRUNC(Q165+Q174+Q169+Q178,2)</f>
        <v>0</v>
      </c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18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12"/>
      <c r="BY180" s="9"/>
      <c r="BZ180" s="9"/>
      <c r="CA180" s="9"/>
      <c r="CB180" s="9"/>
      <c r="CC180" s="9"/>
      <c r="CD180" s="9"/>
      <c r="CE180" s="9"/>
      <c r="CF180" s="9"/>
      <c r="CG180" s="9"/>
    </row>
    <row r="181" spans="1:85" hidden="1">
      <c r="A181" s="1"/>
      <c r="B181" s="14"/>
      <c r="C181" s="15"/>
      <c r="D181" s="16"/>
      <c r="E181" s="16"/>
      <c r="F181" s="40"/>
      <c r="G181" s="40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18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12"/>
      <c r="BY181" s="9"/>
      <c r="BZ181" s="9"/>
      <c r="CA181" s="9"/>
      <c r="CB181" s="9"/>
      <c r="CC181" s="9"/>
      <c r="CD181" s="9"/>
      <c r="CE181" s="9"/>
      <c r="CF181" s="9"/>
      <c r="CG181" s="9"/>
    </row>
    <row r="182" spans="1:85">
      <c r="A182" s="1"/>
      <c r="B182" s="14"/>
      <c r="C182" s="15"/>
      <c r="D182" s="16"/>
      <c r="E182" s="16"/>
      <c r="F182" s="40"/>
      <c r="G182" s="40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18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12"/>
      <c r="BY182" s="9"/>
      <c r="BZ182" s="9"/>
      <c r="CA182" s="9"/>
      <c r="CB182" s="9"/>
      <c r="CC182" s="9"/>
      <c r="CD182" s="9"/>
      <c r="CE182" s="9"/>
      <c r="CF182" s="9"/>
      <c r="CG182" s="9"/>
    </row>
  </sheetData>
  <mergeCells count="67">
    <mergeCell ref="E171:E179"/>
    <mergeCell ref="CD162:CD169"/>
    <mergeCell ref="F165:G165"/>
    <mergeCell ref="F166:G166"/>
    <mergeCell ref="F171:G171"/>
    <mergeCell ref="CD171:CD178"/>
    <mergeCell ref="F174:G174"/>
    <mergeCell ref="F175:G175"/>
    <mergeCell ref="F177:G177"/>
    <mergeCell ref="F178:G178"/>
    <mergeCell ref="F168:G168"/>
    <mergeCell ref="F169:G169"/>
    <mergeCell ref="E157:F157"/>
    <mergeCell ref="E160:Q160"/>
    <mergeCell ref="F162:G162"/>
    <mergeCell ref="BB11:BB13"/>
    <mergeCell ref="Q12:Q13"/>
    <mergeCell ref="T12:T13"/>
    <mergeCell ref="U12:U13"/>
    <mergeCell ref="Y12:Y13"/>
    <mergeCell ref="Z12:Z13"/>
    <mergeCell ref="E162:E170"/>
    <mergeCell ref="V12:V13"/>
    <mergeCell ref="W12:W13"/>
    <mergeCell ref="X12:X13"/>
    <mergeCell ref="E153:F153"/>
    <mergeCell ref="E155:F155"/>
    <mergeCell ref="BW11:BW13"/>
    <mergeCell ref="H12:H13"/>
    <mergeCell ref="I12:I13"/>
    <mergeCell ref="J12:J13"/>
    <mergeCell ref="K12:K13"/>
    <mergeCell ref="L12:L13"/>
    <mergeCell ref="M12:M13"/>
    <mergeCell ref="N12:N13"/>
    <mergeCell ref="O12:O13"/>
    <mergeCell ref="AV11:AV13"/>
    <mergeCell ref="AW11:AW13"/>
    <mergeCell ref="AX11:AX13"/>
    <mergeCell ref="AY11:AY13"/>
    <mergeCell ref="S11:S13"/>
    <mergeCell ref="AU11:AU13"/>
    <mergeCell ref="P12:P13"/>
    <mergeCell ref="BY10:CF10"/>
    <mergeCell ref="A11:A13"/>
    <mergeCell ref="B11:B13"/>
    <mergeCell ref="C11:C13"/>
    <mergeCell ref="D11:D13"/>
    <mergeCell ref="E11:E13"/>
    <mergeCell ref="F11:F13"/>
    <mergeCell ref="G11:G13"/>
    <mergeCell ref="H11:I11"/>
    <mergeCell ref="J11:K11"/>
    <mergeCell ref="AZ11:AZ13"/>
    <mergeCell ref="BA11:BA13"/>
    <mergeCell ref="L11:M11"/>
    <mergeCell ref="N11:O11"/>
    <mergeCell ref="P11:Q11"/>
    <mergeCell ref="R11:R13"/>
    <mergeCell ref="B9:G9"/>
    <mergeCell ref="H9:S9"/>
    <mergeCell ref="T9:BD9"/>
    <mergeCell ref="B10:G10"/>
    <mergeCell ref="H10:Q10"/>
    <mergeCell ref="T10:Z10"/>
    <mergeCell ref="AA10:BB10"/>
    <mergeCell ref="BC10:BV10"/>
  </mergeCells>
  <conditionalFormatting sqref="B152 D152 B89:B90 B92 B101:B115 D92 B117:B125 B127 B130:B136 B138:B145 B148:B150 D117:D125 D89:D90 D101:D115 D127 D130:D136 D138:D145 D148:D150 B82:B87 D76:D87 B76:B80 B45:B47 B49 B51:B53 B55:B63 B65:B70 B72 B74 D72 D46:D47 D49 D51:D53 D55:D63 D65:D70 D74">
    <cfRule type="cellIs" dxfId="1" priority="4" stopIfTrue="1" operator="equal">
      <formula>""</formula>
    </cfRule>
  </conditionalFormatting>
  <dataValidations disablePrompts="1" count="1">
    <dataValidation type="list" operator="equal" allowBlank="1" sqref="AA12:AT12">
      <formula1>"contrato,1° aditivo,2° aditivo,3° aditivo,4° aditivo,5° aditivo"</formula1>
      <formula2>0</formula2>
    </dataValidation>
  </dataValidations>
  <pageMargins left="0.51181102362204722" right="0.51181102362204722" top="0.78740157480314965" bottom="0.78740157480314965" header="0.31496062992125984" footer="0.31496062992125984"/>
  <pageSetup paperSize="9" scale="49" fitToHeight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N61"/>
  <sheetViews>
    <sheetView zoomScale="70" zoomScaleNormal="70" workbookViewId="0">
      <selection activeCell="L8" sqref="L8"/>
    </sheetView>
  </sheetViews>
  <sheetFormatPr defaultRowHeight="12.75" customHeight="1"/>
  <cols>
    <col min="1" max="1" width="5.28515625" style="98" customWidth="1"/>
    <col min="2" max="2" width="14.7109375" style="99" customWidth="1"/>
    <col min="3" max="3" width="88.85546875" style="100" customWidth="1"/>
    <col min="4" max="4" width="21.42578125" style="101" bestFit="1" customWidth="1"/>
    <col min="5" max="8" width="20.7109375" style="100" customWidth="1"/>
    <col min="9" max="9" width="17.28515625" style="100" customWidth="1"/>
    <col min="10" max="11" width="9" style="100" customWidth="1"/>
    <col min="12" max="14" width="10.5703125" style="100" bestFit="1" customWidth="1"/>
    <col min="15" max="15" width="9" style="100" customWidth="1"/>
    <col min="16" max="16" width="11.7109375" style="100" customWidth="1"/>
    <col min="17" max="248" width="9" style="100" customWidth="1"/>
    <col min="249" max="251" width="9.140625" style="98"/>
    <col min="252" max="252" width="5.28515625" style="98" customWidth="1"/>
    <col min="253" max="253" width="14.7109375" style="98" customWidth="1"/>
    <col min="254" max="254" width="35.85546875" style="98" customWidth="1"/>
    <col min="255" max="255" width="2.85546875" style="98" customWidth="1"/>
    <col min="256" max="256" width="21.42578125" style="98" bestFit="1" customWidth="1"/>
    <col min="257" max="264" width="20.7109375" style="98" customWidth="1"/>
    <col min="265" max="265" width="11.28515625" style="98" customWidth="1"/>
    <col min="266" max="267" width="9" style="98" customWidth="1"/>
    <col min="268" max="270" width="10.5703125" style="98" bestFit="1" customWidth="1"/>
    <col min="271" max="271" width="9" style="98" customWidth="1"/>
    <col min="272" max="272" width="11.7109375" style="98" customWidth="1"/>
    <col min="273" max="504" width="9" style="98" customWidth="1"/>
    <col min="505" max="507" width="9.140625" style="98"/>
    <col min="508" max="508" width="5.28515625" style="98" customWidth="1"/>
    <col min="509" max="509" width="14.7109375" style="98" customWidth="1"/>
    <col min="510" max="510" width="35.85546875" style="98" customWidth="1"/>
    <col min="511" max="511" width="2.85546875" style="98" customWidth="1"/>
    <col min="512" max="512" width="21.42578125" style="98" bestFit="1" customWidth="1"/>
    <col min="513" max="520" width="20.7109375" style="98" customWidth="1"/>
    <col min="521" max="521" width="11.28515625" style="98" customWidth="1"/>
    <col min="522" max="523" width="9" style="98" customWidth="1"/>
    <col min="524" max="526" width="10.5703125" style="98" bestFit="1" customWidth="1"/>
    <col min="527" max="527" width="9" style="98" customWidth="1"/>
    <col min="528" max="528" width="11.7109375" style="98" customWidth="1"/>
    <col min="529" max="760" width="9" style="98" customWidth="1"/>
    <col min="761" max="763" width="9.140625" style="98"/>
    <col min="764" max="764" width="5.28515625" style="98" customWidth="1"/>
    <col min="765" max="765" width="14.7109375" style="98" customWidth="1"/>
    <col min="766" max="766" width="35.85546875" style="98" customWidth="1"/>
    <col min="767" max="767" width="2.85546875" style="98" customWidth="1"/>
    <col min="768" max="768" width="21.42578125" style="98" bestFit="1" customWidth="1"/>
    <col min="769" max="776" width="20.7109375" style="98" customWidth="1"/>
    <col min="777" max="777" width="11.28515625" style="98" customWidth="1"/>
    <col min="778" max="779" width="9" style="98" customWidth="1"/>
    <col min="780" max="782" width="10.5703125" style="98" bestFit="1" customWidth="1"/>
    <col min="783" max="783" width="9" style="98" customWidth="1"/>
    <col min="784" max="784" width="11.7109375" style="98" customWidth="1"/>
    <col min="785" max="1016" width="9" style="98" customWidth="1"/>
    <col min="1017" max="1019" width="9.140625" style="98"/>
    <col min="1020" max="1020" width="5.28515625" style="98" customWidth="1"/>
    <col min="1021" max="1021" width="14.7109375" style="98" customWidth="1"/>
    <col min="1022" max="1022" width="35.85546875" style="98" customWidth="1"/>
    <col min="1023" max="1023" width="2.85546875" style="98" customWidth="1"/>
    <col min="1024" max="1024" width="21.42578125" style="98" bestFit="1" customWidth="1"/>
    <col min="1025" max="1032" width="20.7109375" style="98" customWidth="1"/>
    <col min="1033" max="1033" width="11.28515625" style="98" customWidth="1"/>
    <col min="1034" max="1035" width="9" style="98" customWidth="1"/>
    <col min="1036" max="1038" width="10.5703125" style="98" bestFit="1" customWidth="1"/>
    <col min="1039" max="1039" width="9" style="98" customWidth="1"/>
    <col min="1040" max="1040" width="11.7109375" style="98" customWidth="1"/>
    <col min="1041" max="1272" width="9" style="98" customWidth="1"/>
    <col min="1273" max="1275" width="9.140625" style="98"/>
    <col min="1276" max="1276" width="5.28515625" style="98" customWidth="1"/>
    <col min="1277" max="1277" width="14.7109375" style="98" customWidth="1"/>
    <col min="1278" max="1278" width="35.85546875" style="98" customWidth="1"/>
    <col min="1279" max="1279" width="2.85546875" style="98" customWidth="1"/>
    <col min="1280" max="1280" width="21.42578125" style="98" bestFit="1" customWidth="1"/>
    <col min="1281" max="1288" width="20.7109375" style="98" customWidth="1"/>
    <col min="1289" max="1289" width="11.28515625" style="98" customWidth="1"/>
    <col min="1290" max="1291" width="9" style="98" customWidth="1"/>
    <col min="1292" max="1294" width="10.5703125" style="98" bestFit="1" customWidth="1"/>
    <col min="1295" max="1295" width="9" style="98" customWidth="1"/>
    <col min="1296" max="1296" width="11.7109375" style="98" customWidth="1"/>
    <col min="1297" max="1528" width="9" style="98" customWidth="1"/>
    <col min="1529" max="1531" width="9.140625" style="98"/>
    <col min="1532" max="1532" width="5.28515625" style="98" customWidth="1"/>
    <col min="1533" max="1533" width="14.7109375" style="98" customWidth="1"/>
    <col min="1534" max="1534" width="35.85546875" style="98" customWidth="1"/>
    <col min="1535" max="1535" width="2.85546875" style="98" customWidth="1"/>
    <col min="1536" max="1536" width="21.42578125" style="98" bestFit="1" customWidth="1"/>
    <col min="1537" max="1544" width="20.7109375" style="98" customWidth="1"/>
    <col min="1545" max="1545" width="11.28515625" style="98" customWidth="1"/>
    <col min="1546" max="1547" width="9" style="98" customWidth="1"/>
    <col min="1548" max="1550" width="10.5703125" style="98" bestFit="1" customWidth="1"/>
    <col min="1551" max="1551" width="9" style="98" customWidth="1"/>
    <col min="1552" max="1552" width="11.7109375" style="98" customWidth="1"/>
    <col min="1553" max="1784" width="9" style="98" customWidth="1"/>
    <col min="1785" max="1787" width="9.140625" style="98"/>
    <col min="1788" max="1788" width="5.28515625" style="98" customWidth="1"/>
    <col min="1789" max="1789" width="14.7109375" style="98" customWidth="1"/>
    <col min="1790" max="1790" width="35.85546875" style="98" customWidth="1"/>
    <col min="1791" max="1791" width="2.85546875" style="98" customWidth="1"/>
    <col min="1792" max="1792" width="21.42578125" style="98" bestFit="1" customWidth="1"/>
    <col min="1793" max="1800" width="20.7109375" style="98" customWidth="1"/>
    <col min="1801" max="1801" width="11.28515625" style="98" customWidth="1"/>
    <col min="1802" max="1803" width="9" style="98" customWidth="1"/>
    <col min="1804" max="1806" width="10.5703125" style="98" bestFit="1" customWidth="1"/>
    <col min="1807" max="1807" width="9" style="98" customWidth="1"/>
    <col min="1808" max="1808" width="11.7109375" style="98" customWidth="1"/>
    <col min="1809" max="2040" width="9" style="98" customWidth="1"/>
    <col min="2041" max="2043" width="9.140625" style="98"/>
    <col min="2044" max="2044" width="5.28515625" style="98" customWidth="1"/>
    <col min="2045" max="2045" width="14.7109375" style="98" customWidth="1"/>
    <col min="2046" max="2046" width="35.85546875" style="98" customWidth="1"/>
    <col min="2047" max="2047" width="2.85546875" style="98" customWidth="1"/>
    <col min="2048" max="2048" width="21.42578125" style="98" bestFit="1" customWidth="1"/>
    <col min="2049" max="2056" width="20.7109375" style="98" customWidth="1"/>
    <col min="2057" max="2057" width="11.28515625" style="98" customWidth="1"/>
    <col min="2058" max="2059" width="9" style="98" customWidth="1"/>
    <col min="2060" max="2062" width="10.5703125" style="98" bestFit="1" customWidth="1"/>
    <col min="2063" max="2063" width="9" style="98" customWidth="1"/>
    <col min="2064" max="2064" width="11.7109375" style="98" customWidth="1"/>
    <col min="2065" max="2296" width="9" style="98" customWidth="1"/>
    <col min="2297" max="2299" width="9.140625" style="98"/>
    <col min="2300" max="2300" width="5.28515625" style="98" customWidth="1"/>
    <col min="2301" max="2301" width="14.7109375" style="98" customWidth="1"/>
    <col min="2302" max="2302" width="35.85546875" style="98" customWidth="1"/>
    <col min="2303" max="2303" width="2.85546875" style="98" customWidth="1"/>
    <col min="2304" max="2304" width="21.42578125" style="98" bestFit="1" customWidth="1"/>
    <col min="2305" max="2312" width="20.7109375" style="98" customWidth="1"/>
    <col min="2313" max="2313" width="11.28515625" style="98" customWidth="1"/>
    <col min="2314" max="2315" width="9" style="98" customWidth="1"/>
    <col min="2316" max="2318" width="10.5703125" style="98" bestFit="1" customWidth="1"/>
    <col min="2319" max="2319" width="9" style="98" customWidth="1"/>
    <col min="2320" max="2320" width="11.7109375" style="98" customWidth="1"/>
    <col min="2321" max="2552" width="9" style="98" customWidth="1"/>
    <col min="2553" max="2555" width="9.140625" style="98"/>
    <col min="2556" max="2556" width="5.28515625" style="98" customWidth="1"/>
    <col min="2557" max="2557" width="14.7109375" style="98" customWidth="1"/>
    <col min="2558" max="2558" width="35.85546875" style="98" customWidth="1"/>
    <col min="2559" max="2559" width="2.85546875" style="98" customWidth="1"/>
    <col min="2560" max="2560" width="21.42578125" style="98" bestFit="1" customWidth="1"/>
    <col min="2561" max="2568" width="20.7109375" style="98" customWidth="1"/>
    <col min="2569" max="2569" width="11.28515625" style="98" customWidth="1"/>
    <col min="2570" max="2571" width="9" style="98" customWidth="1"/>
    <col min="2572" max="2574" width="10.5703125" style="98" bestFit="1" customWidth="1"/>
    <col min="2575" max="2575" width="9" style="98" customWidth="1"/>
    <col min="2576" max="2576" width="11.7109375" style="98" customWidth="1"/>
    <col min="2577" max="2808" width="9" style="98" customWidth="1"/>
    <col min="2809" max="2811" width="9.140625" style="98"/>
    <col min="2812" max="2812" width="5.28515625" style="98" customWidth="1"/>
    <col min="2813" max="2813" width="14.7109375" style="98" customWidth="1"/>
    <col min="2814" max="2814" width="35.85546875" style="98" customWidth="1"/>
    <col min="2815" max="2815" width="2.85546875" style="98" customWidth="1"/>
    <col min="2816" max="2816" width="21.42578125" style="98" bestFit="1" customWidth="1"/>
    <col min="2817" max="2824" width="20.7109375" style="98" customWidth="1"/>
    <col min="2825" max="2825" width="11.28515625" style="98" customWidth="1"/>
    <col min="2826" max="2827" width="9" style="98" customWidth="1"/>
    <col min="2828" max="2830" width="10.5703125" style="98" bestFit="1" customWidth="1"/>
    <col min="2831" max="2831" width="9" style="98" customWidth="1"/>
    <col min="2832" max="2832" width="11.7109375" style="98" customWidth="1"/>
    <col min="2833" max="3064" width="9" style="98" customWidth="1"/>
    <col min="3065" max="3067" width="9.140625" style="98"/>
    <col min="3068" max="3068" width="5.28515625" style="98" customWidth="1"/>
    <col min="3069" max="3069" width="14.7109375" style="98" customWidth="1"/>
    <col min="3070" max="3070" width="35.85546875" style="98" customWidth="1"/>
    <col min="3071" max="3071" width="2.85546875" style="98" customWidth="1"/>
    <col min="3072" max="3072" width="21.42578125" style="98" bestFit="1" customWidth="1"/>
    <col min="3073" max="3080" width="20.7109375" style="98" customWidth="1"/>
    <col min="3081" max="3081" width="11.28515625" style="98" customWidth="1"/>
    <col min="3082" max="3083" width="9" style="98" customWidth="1"/>
    <col min="3084" max="3086" width="10.5703125" style="98" bestFit="1" customWidth="1"/>
    <col min="3087" max="3087" width="9" style="98" customWidth="1"/>
    <col min="3088" max="3088" width="11.7109375" style="98" customWidth="1"/>
    <col min="3089" max="3320" width="9" style="98" customWidth="1"/>
    <col min="3321" max="3323" width="9.140625" style="98"/>
    <col min="3324" max="3324" width="5.28515625" style="98" customWidth="1"/>
    <col min="3325" max="3325" width="14.7109375" style="98" customWidth="1"/>
    <col min="3326" max="3326" width="35.85546875" style="98" customWidth="1"/>
    <col min="3327" max="3327" width="2.85546875" style="98" customWidth="1"/>
    <col min="3328" max="3328" width="21.42578125" style="98" bestFit="1" customWidth="1"/>
    <col min="3329" max="3336" width="20.7109375" style="98" customWidth="1"/>
    <col min="3337" max="3337" width="11.28515625" style="98" customWidth="1"/>
    <col min="3338" max="3339" width="9" style="98" customWidth="1"/>
    <col min="3340" max="3342" width="10.5703125" style="98" bestFit="1" customWidth="1"/>
    <col min="3343" max="3343" width="9" style="98" customWidth="1"/>
    <col min="3344" max="3344" width="11.7109375" style="98" customWidth="1"/>
    <col min="3345" max="3576" width="9" style="98" customWidth="1"/>
    <col min="3577" max="3579" width="9.140625" style="98"/>
    <col min="3580" max="3580" width="5.28515625" style="98" customWidth="1"/>
    <col min="3581" max="3581" width="14.7109375" style="98" customWidth="1"/>
    <col min="3582" max="3582" width="35.85546875" style="98" customWidth="1"/>
    <col min="3583" max="3583" width="2.85546875" style="98" customWidth="1"/>
    <col min="3584" max="3584" width="21.42578125" style="98" bestFit="1" customWidth="1"/>
    <col min="3585" max="3592" width="20.7109375" style="98" customWidth="1"/>
    <col min="3593" max="3593" width="11.28515625" style="98" customWidth="1"/>
    <col min="3594" max="3595" width="9" style="98" customWidth="1"/>
    <col min="3596" max="3598" width="10.5703125" style="98" bestFit="1" customWidth="1"/>
    <col min="3599" max="3599" width="9" style="98" customWidth="1"/>
    <col min="3600" max="3600" width="11.7109375" style="98" customWidth="1"/>
    <col min="3601" max="3832" width="9" style="98" customWidth="1"/>
    <col min="3833" max="3835" width="9.140625" style="98"/>
    <col min="3836" max="3836" width="5.28515625" style="98" customWidth="1"/>
    <col min="3837" max="3837" width="14.7109375" style="98" customWidth="1"/>
    <col min="3838" max="3838" width="35.85546875" style="98" customWidth="1"/>
    <col min="3839" max="3839" width="2.85546875" style="98" customWidth="1"/>
    <col min="3840" max="3840" width="21.42578125" style="98" bestFit="1" customWidth="1"/>
    <col min="3841" max="3848" width="20.7109375" style="98" customWidth="1"/>
    <col min="3849" max="3849" width="11.28515625" style="98" customWidth="1"/>
    <col min="3850" max="3851" width="9" style="98" customWidth="1"/>
    <col min="3852" max="3854" width="10.5703125" style="98" bestFit="1" customWidth="1"/>
    <col min="3855" max="3855" width="9" style="98" customWidth="1"/>
    <col min="3856" max="3856" width="11.7109375" style="98" customWidth="1"/>
    <col min="3857" max="4088" width="9" style="98" customWidth="1"/>
    <col min="4089" max="4091" width="9.140625" style="98"/>
    <col min="4092" max="4092" width="5.28515625" style="98" customWidth="1"/>
    <col min="4093" max="4093" width="14.7109375" style="98" customWidth="1"/>
    <col min="4094" max="4094" width="35.85546875" style="98" customWidth="1"/>
    <col min="4095" max="4095" width="2.85546875" style="98" customWidth="1"/>
    <col min="4096" max="4096" width="21.42578125" style="98" bestFit="1" customWidth="1"/>
    <col min="4097" max="4104" width="20.7109375" style="98" customWidth="1"/>
    <col min="4105" max="4105" width="11.28515625" style="98" customWidth="1"/>
    <col min="4106" max="4107" width="9" style="98" customWidth="1"/>
    <col min="4108" max="4110" width="10.5703125" style="98" bestFit="1" customWidth="1"/>
    <col min="4111" max="4111" width="9" style="98" customWidth="1"/>
    <col min="4112" max="4112" width="11.7109375" style="98" customWidth="1"/>
    <col min="4113" max="4344" width="9" style="98" customWidth="1"/>
    <col min="4345" max="4347" width="9.140625" style="98"/>
    <col min="4348" max="4348" width="5.28515625" style="98" customWidth="1"/>
    <col min="4349" max="4349" width="14.7109375" style="98" customWidth="1"/>
    <col min="4350" max="4350" width="35.85546875" style="98" customWidth="1"/>
    <col min="4351" max="4351" width="2.85546875" style="98" customWidth="1"/>
    <col min="4352" max="4352" width="21.42578125" style="98" bestFit="1" customWidth="1"/>
    <col min="4353" max="4360" width="20.7109375" style="98" customWidth="1"/>
    <col min="4361" max="4361" width="11.28515625" style="98" customWidth="1"/>
    <col min="4362" max="4363" width="9" style="98" customWidth="1"/>
    <col min="4364" max="4366" width="10.5703125" style="98" bestFit="1" customWidth="1"/>
    <col min="4367" max="4367" width="9" style="98" customWidth="1"/>
    <col min="4368" max="4368" width="11.7109375" style="98" customWidth="1"/>
    <col min="4369" max="4600" width="9" style="98" customWidth="1"/>
    <col min="4601" max="4603" width="9.140625" style="98"/>
    <col min="4604" max="4604" width="5.28515625" style="98" customWidth="1"/>
    <col min="4605" max="4605" width="14.7109375" style="98" customWidth="1"/>
    <col min="4606" max="4606" width="35.85546875" style="98" customWidth="1"/>
    <col min="4607" max="4607" width="2.85546875" style="98" customWidth="1"/>
    <col min="4608" max="4608" width="21.42578125" style="98" bestFit="1" customWidth="1"/>
    <col min="4609" max="4616" width="20.7109375" style="98" customWidth="1"/>
    <col min="4617" max="4617" width="11.28515625" style="98" customWidth="1"/>
    <col min="4618" max="4619" width="9" style="98" customWidth="1"/>
    <col min="4620" max="4622" width="10.5703125" style="98" bestFit="1" customWidth="1"/>
    <col min="4623" max="4623" width="9" style="98" customWidth="1"/>
    <col min="4624" max="4624" width="11.7109375" style="98" customWidth="1"/>
    <col min="4625" max="4856" width="9" style="98" customWidth="1"/>
    <col min="4857" max="4859" width="9.140625" style="98"/>
    <col min="4860" max="4860" width="5.28515625" style="98" customWidth="1"/>
    <col min="4861" max="4861" width="14.7109375" style="98" customWidth="1"/>
    <col min="4862" max="4862" width="35.85546875" style="98" customWidth="1"/>
    <col min="4863" max="4863" width="2.85546875" style="98" customWidth="1"/>
    <col min="4864" max="4864" width="21.42578125" style="98" bestFit="1" customWidth="1"/>
    <col min="4865" max="4872" width="20.7109375" style="98" customWidth="1"/>
    <col min="4873" max="4873" width="11.28515625" style="98" customWidth="1"/>
    <col min="4874" max="4875" width="9" style="98" customWidth="1"/>
    <col min="4876" max="4878" width="10.5703125" style="98" bestFit="1" customWidth="1"/>
    <col min="4879" max="4879" width="9" style="98" customWidth="1"/>
    <col min="4880" max="4880" width="11.7109375" style="98" customWidth="1"/>
    <col min="4881" max="5112" width="9" style="98" customWidth="1"/>
    <col min="5113" max="5115" width="9.140625" style="98"/>
    <col min="5116" max="5116" width="5.28515625" style="98" customWidth="1"/>
    <col min="5117" max="5117" width="14.7109375" style="98" customWidth="1"/>
    <col min="5118" max="5118" width="35.85546875" style="98" customWidth="1"/>
    <col min="5119" max="5119" width="2.85546875" style="98" customWidth="1"/>
    <col min="5120" max="5120" width="21.42578125" style="98" bestFit="1" customWidth="1"/>
    <col min="5121" max="5128" width="20.7109375" style="98" customWidth="1"/>
    <col min="5129" max="5129" width="11.28515625" style="98" customWidth="1"/>
    <col min="5130" max="5131" width="9" style="98" customWidth="1"/>
    <col min="5132" max="5134" width="10.5703125" style="98" bestFit="1" customWidth="1"/>
    <col min="5135" max="5135" width="9" style="98" customWidth="1"/>
    <col min="5136" max="5136" width="11.7109375" style="98" customWidth="1"/>
    <col min="5137" max="5368" width="9" style="98" customWidth="1"/>
    <col min="5369" max="5371" width="9.140625" style="98"/>
    <col min="5372" max="5372" width="5.28515625" style="98" customWidth="1"/>
    <col min="5373" max="5373" width="14.7109375" style="98" customWidth="1"/>
    <col min="5374" max="5374" width="35.85546875" style="98" customWidth="1"/>
    <col min="5375" max="5375" width="2.85546875" style="98" customWidth="1"/>
    <col min="5376" max="5376" width="21.42578125" style="98" bestFit="1" customWidth="1"/>
    <col min="5377" max="5384" width="20.7109375" style="98" customWidth="1"/>
    <col min="5385" max="5385" width="11.28515625" style="98" customWidth="1"/>
    <col min="5386" max="5387" width="9" style="98" customWidth="1"/>
    <col min="5388" max="5390" width="10.5703125" style="98" bestFit="1" customWidth="1"/>
    <col min="5391" max="5391" width="9" style="98" customWidth="1"/>
    <col min="5392" max="5392" width="11.7109375" style="98" customWidth="1"/>
    <col min="5393" max="5624" width="9" style="98" customWidth="1"/>
    <col min="5625" max="5627" width="9.140625" style="98"/>
    <col min="5628" max="5628" width="5.28515625" style="98" customWidth="1"/>
    <col min="5629" max="5629" width="14.7109375" style="98" customWidth="1"/>
    <col min="5630" max="5630" width="35.85546875" style="98" customWidth="1"/>
    <col min="5631" max="5631" width="2.85546875" style="98" customWidth="1"/>
    <col min="5632" max="5632" width="21.42578125" style="98" bestFit="1" customWidth="1"/>
    <col min="5633" max="5640" width="20.7109375" style="98" customWidth="1"/>
    <col min="5641" max="5641" width="11.28515625" style="98" customWidth="1"/>
    <col min="5642" max="5643" width="9" style="98" customWidth="1"/>
    <col min="5644" max="5646" width="10.5703125" style="98" bestFit="1" customWidth="1"/>
    <col min="5647" max="5647" width="9" style="98" customWidth="1"/>
    <col min="5648" max="5648" width="11.7109375" style="98" customWidth="1"/>
    <col min="5649" max="5880" width="9" style="98" customWidth="1"/>
    <col min="5881" max="5883" width="9.140625" style="98"/>
    <col min="5884" max="5884" width="5.28515625" style="98" customWidth="1"/>
    <col min="5885" max="5885" width="14.7109375" style="98" customWidth="1"/>
    <col min="5886" max="5886" width="35.85546875" style="98" customWidth="1"/>
    <col min="5887" max="5887" width="2.85546875" style="98" customWidth="1"/>
    <col min="5888" max="5888" width="21.42578125" style="98" bestFit="1" customWidth="1"/>
    <col min="5889" max="5896" width="20.7109375" style="98" customWidth="1"/>
    <col min="5897" max="5897" width="11.28515625" style="98" customWidth="1"/>
    <col min="5898" max="5899" width="9" style="98" customWidth="1"/>
    <col min="5900" max="5902" width="10.5703125" style="98" bestFit="1" customWidth="1"/>
    <col min="5903" max="5903" width="9" style="98" customWidth="1"/>
    <col min="5904" max="5904" width="11.7109375" style="98" customWidth="1"/>
    <col min="5905" max="6136" width="9" style="98" customWidth="1"/>
    <col min="6137" max="6139" width="9.140625" style="98"/>
    <col min="6140" max="6140" width="5.28515625" style="98" customWidth="1"/>
    <col min="6141" max="6141" width="14.7109375" style="98" customWidth="1"/>
    <col min="6142" max="6142" width="35.85546875" style="98" customWidth="1"/>
    <col min="6143" max="6143" width="2.85546875" style="98" customWidth="1"/>
    <col min="6144" max="6144" width="21.42578125" style="98" bestFit="1" customWidth="1"/>
    <col min="6145" max="6152" width="20.7109375" style="98" customWidth="1"/>
    <col min="6153" max="6153" width="11.28515625" style="98" customWidth="1"/>
    <col min="6154" max="6155" width="9" style="98" customWidth="1"/>
    <col min="6156" max="6158" width="10.5703125" style="98" bestFit="1" customWidth="1"/>
    <col min="6159" max="6159" width="9" style="98" customWidth="1"/>
    <col min="6160" max="6160" width="11.7109375" style="98" customWidth="1"/>
    <col min="6161" max="6392" width="9" style="98" customWidth="1"/>
    <col min="6393" max="6395" width="9.140625" style="98"/>
    <col min="6396" max="6396" width="5.28515625" style="98" customWidth="1"/>
    <col min="6397" max="6397" width="14.7109375" style="98" customWidth="1"/>
    <col min="6398" max="6398" width="35.85546875" style="98" customWidth="1"/>
    <col min="6399" max="6399" width="2.85546875" style="98" customWidth="1"/>
    <col min="6400" max="6400" width="21.42578125" style="98" bestFit="1" customWidth="1"/>
    <col min="6401" max="6408" width="20.7109375" style="98" customWidth="1"/>
    <col min="6409" max="6409" width="11.28515625" style="98" customWidth="1"/>
    <col min="6410" max="6411" width="9" style="98" customWidth="1"/>
    <col min="6412" max="6414" width="10.5703125" style="98" bestFit="1" customWidth="1"/>
    <col min="6415" max="6415" width="9" style="98" customWidth="1"/>
    <col min="6416" max="6416" width="11.7109375" style="98" customWidth="1"/>
    <col min="6417" max="6648" width="9" style="98" customWidth="1"/>
    <col min="6649" max="6651" width="9.140625" style="98"/>
    <col min="6652" max="6652" width="5.28515625" style="98" customWidth="1"/>
    <col min="6653" max="6653" width="14.7109375" style="98" customWidth="1"/>
    <col min="6654" max="6654" width="35.85546875" style="98" customWidth="1"/>
    <col min="6655" max="6655" width="2.85546875" style="98" customWidth="1"/>
    <col min="6656" max="6656" width="21.42578125" style="98" bestFit="1" customWidth="1"/>
    <col min="6657" max="6664" width="20.7109375" style="98" customWidth="1"/>
    <col min="6665" max="6665" width="11.28515625" style="98" customWidth="1"/>
    <col min="6666" max="6667" width="9" style="98" customWidth="1"/>
    <col min="6668" max="6670" width="10.5703125" style="98" bestFit="1" customWidth="1"/>
    <col min="6671" max="6671" width="9" style="98" customWidth="1"/>
    <col min="6672" max="6672" width="11.7109375" style="98" customWidth="1"/>
    <col min="6673" max="6904" width="9" style="98" customWidth="1"/>
    <col min="6905" max="6907" width="9.140625" style="98"/>
    <col min="6908" max="6908" width="5.28515625" style="98" customWidth="1"/>
    <col min="6909" max="6909" width="14.7109375" style="98" customWidth="1"/>
    <col min="6910" max="6910" width="35.85546875" style="98" customWidth="1"/>
    <col min="6911" max="6911" width="2.85546875" style="98" customWidth="1"/>
    <col min="6912" max="6912" width="21.42578125" style="98" bestFit="1" customWidth="1"/>
    <col min="6913" max="6920" width="20.7109375" style="98" customWidth="1"/>
    <col min="6921" max="6921" width="11.28515625" style="98" customWidth="1"/>
    <col min="6922" max="6923" width="9" style="98" customWidth="1"/>
    <col min="6924" max="6926" width="10.5703125" style="98" bestFit="1" customWidth="1"/>
    <col min="6927" max="6927" width="9" style="98" customWidth="1"/>
    <col min="6928" max="6928" width="11.7109375" style="98" customWidth="1"/>
    <col min="6929" max="7160" width="9" style="98" customWidth="1"/>
    <col min="7161" max="7163" width="9.140625" style="98"/>
    <col min="7164" max="7164" width="5.28515625" style="98" customWidth="1"/>
    <col min="7165" max="7165" width="14.7109375" style="98" customWidth="1"/>
    <col min="7166" max="7166" width="35.85546875" style="98" customWidth="1"/>
    <col min="7167" max="7167" width="2.85546875" style="98" customWidth="1"/>
    <col min="7168" max="7168" width="21.42578125" style="98" bestFit="1" customWidth="1"/>
    <col min="7169" max="7176" width="20.7109375" style="98" customWidth="1"/>
    <col min="7177" max="7177" width="11.28515625" style="98" customWidth="1"/>
    <col min="7178" max="7179" width="9" style="98" customWidth="1"/>
    <col min="7180" max="7182" width="10.5703125" style="98" bestFit="1" customWidth="1"/>
    <col min="7183" max="7183" width="9" style="98" customWidth="1"/>
    <col min="7184" max="7184" width="11.7109375" style="98" customWidth="1"/>
    <col min="7185" max="7416" width="9" style="98" customWidth="1"/>
    <col min="7417" max="7419" width="9.140625" style="98"/>
    <col min="7420" max="7420" width="5.28515625" style="98" customWidth="1"/>
    <col min="7421" max="7421" width="14.7109375" style="98" customWidth="1"/>
    <col min="7422" max="7422" width="35.85546875" style="98" customWidth="1"/>
    <col min="7423" max="7423" width="2.85546875" style="98" customWidth="1"/>
    <col min="7424" max="7424" width="21.42578125" style="98" bestFit="1" customWidth="1"/>
    <col min="7425" max="7432" width="20.7109375" style="98" customWidth="1"/>
    <col min="7433" max="7433" width="11.28515625" style="98" customWidth="1"/>
    <col min="7434" max="7435" width="9" style="98" customWidth="1"/>
    <col min="7436" max="7438" width="10.5703125" style="98" bestFit="1" customWidth="1"/>
    <col min="7439" max="7439" width="9" style="98" customWidth="1"/>
    <col min="7440" max="7440" width="11.7109375" style="98" customWidth="1"/>
    <col min="7441" max="7672" width="9" style="98" customWidth="1"/>
    <col min="7673" max="7675" width="9.140625" style="98"/>
    <col min="7676" max="7676" width="5.28515625" style="98" customWidth="1"/>
    <col min="7677" max="7677" width="14.7109375" style="98" customWidth="1"/>
    <col min="7678" max="7678" width="35.85546875" style="98" customWidth="1"/>
    <col min="7679" max="7679" width="2.85546875" style="98" customWidth="1"/>
    <col min="7680" max="7680" width="21.42578125" style="98" bestFit="1" customWidth="1"/>
    <col min="7681" max="7688" width="20.7109375" style="98" customWidth="1"/>
    <col min="7689" max="7689" width="11.28515625" style="98" customWidth="1"/>
    <col min="7690" max="7691" width="9" style="98" customWidth="1"/>
    <col min="7692" max="7694" width="10.5703125" style="98" bestFit="1" customWidth="1"/>
    <col min="7695" max="7695" width="9" style="98" customWidth="1"/>
    <col min="7696" max="7696" width="11.7109375" style="98" customWidth="1"/>
    <col min="7697" max="7928" width="9" style="98" customWidth="1"/>
    <col min="7929" max="7931" width="9.140625" style="98"/>
    <col min="7932" max="7932" width="5.28515625" style="98" customWidth="1"/>
    <col min="7933" max="7933" width="14.7109375" style="98" customWidth="1"/>
    <col min="7934" max="7934" width="35.85546875" style="98" customWidth="1"/>
    <col min="7935" max="7935" width="2.85546875" style="98" customWidth="1"/>
    <col min="7936" max="7936" width="21.42578125" style="98" bestFit="1" customWidth="1"/>
    <col min="7937" max="7944" width="20.7109375" style="98" customWidth="1"/>
    <col min="7945" max="7945" width="11.28515625" style="98" customWidth="1"/>
    <col min="7946" max="7947" width="9" style="98" customWidth="1"/>
    <col min="7948" max="7950" width="10.5703125" style="98" bestFit="1" customWidth="1"/>
    <col min="7951" max="7951" width="9" style="98" customWidth="1"/>
    <col min="7952" max="7952" width="11.7109375" style="98" customWidth="1"/>
    <col min="7953" max="8184" width="9" style="98" customWidth="1"/>
    <col min="8185" max="8187" width="9.140625" style="98"/>
    <col min="8188" max="8188" width="5.28515625" style="98" customWidth="1"/>
    <col min="8189" max="8189" width="14.7109375" style="98" customWidth="1"/>
    <col min="8190" max="8190" width="35.85546875" style="98" customWidth="1"/>
    <col min="8191" max="8191" width="2.85546875" style="98" customWidth="1"/>
    <col min="8192" max="8192" width="21.42578125" style="98" bestFit="1" customWidth="1"/>
    <col min="8193" max="8200" width="20.7109375" style="98" customWidth="1"/>
    <col min="8201" max="8201" width="11.28515625" style="98" customWidth="1"/>
    <col min="8202" max="8203" width="9" style="98" customWidth="1"/>
    <col min="8204" max="8206" width="10.5703125" style="98" bestFit="1" customWidth="1"/>
    <col min="8207" max="8207" width="9" style="98" customWidth="1"/>
    <col min="8208" max="8208" width="11.7109375" style="98" customWidth="1"/>
    <col min="8209" max="8440" width="9" style="98" customWidth="1"/>
    <col min="8441" max="8443" width="9.140625" style="98"/>
    <col min="8444" max="8444" width="5.28515625" style="98" customWidth="1"/>
    <col min="8445" max="8445" width="14.7109375" style="98" customWidth="1"/>
    <col min="8446" max="8446" width="35.85546875" style="98" customWidth="1"/>
    <col min="8447" max="8447" width="2.85546875" style="98" customWidth="1"/>
    <col min="8448" max="8448" width="21.42578125" style="98" bestFit="1" customWidth="1"/>
    <col min="8449" max="8456" width="20.7109375" style="98" customWidth="1"/>
    <col min="8457" max="8457" width="11.28515625" style="98" customWidth="1"/>
    <col min="8458" max="8459" width="9" style="98" customWidth="1"/>
    <col min="8460" max="8462" width="10.5703125" style="98" bestFit="1" customWidth="1"/>
    <col min="8463" max="8463" width="9" style="98" customWidth="1"/>
    <col min="8464" max="8464" width="11.7109375" style="98" customWidth="1"/>
    <col min="8465" max="8696" width="9" style="98" customWidth="1"/>
    <col min="8697" max="8699" width="9.140625" style="98"/>
    <col min="8700" max="8700" width="5.28515625" style="98" customWidth="1"/>
    <col min="8701" max="8701" width="14.7109375" style="98" customWidth="1"/>
    <col min="8702" max="8702" width="35.85546875" style="98" customWidth="1"/>
    <col min="8703" max="8703" width="2.85546875" style="98" customWidth="1"/>
    <col min="8704" max="8704" width="21.42578125" style="98" bestFit="1" customWidth="1"/>
    <col min="8705" max="8712" width="20.7109375" style="98" customWidth="1"/>
    <col min="8713" max="8713" width="11.28515625" style="98" customWidth="1"/>
    <col min="8714" max="8715" width="9" style="98" customWidth="1"/>
    <col min="8716" max="8718" width="10.5703125" style="98" bestFit="1" customWidth="1"/>
    <col min="8719" max="8719" width="9" style="98" customWidth="1"/>
    <col min="8720" max="8720" width="11.7109375" style="98" customWidth="1"/>
    <col min="8721" max="8952" width="9" style="98" customWidth="1"/>
    <col min="8953" max="8955" width="9.140625" style="98"/>
    <col min="8956" max="8956" width="5.28515625" style="98" customWidth="1"/>
    <col min="8957" max="8957" width="14.7109375" style="98" customWidth="1"/>
    <col min="8958" max="8958" width="35.85546875" style="98" customWidth="1"/>
    <col min="8959" max="8959" width="2.85546875" style="98" customWidth="1"/>
    <col min="8960" max="8960" width="21.42578125" style="98" bestFit="1" customWidth="1"/>
    <col min="8961" max="8968" width="20.7109375" style="98" customWidth="1"/>
    <col min="8969" max="8969" width="11.28515625" style="98" customWidth="1"/>
    <col min="8970" max="8971" width="9" style="98" customWidth="1"/>
    <col min="8972" max="8974" width="10.5703125" style="98" bestFit="1" customWidth="1"/>
    <col min="8975" max="8975" width="9" style="98" customWidth="1"/>
    <col min="8976" max="8976" width="11.7109375" style="98" customWidth="1"/>
    <col min="8977" max="9208" width="9" style="98" customWidth="1"/>
    <col min="9209" max="9211" width="9.140625" style="98"/>
    <col min="9212" max="9212" width="5.28515625" style="98" customWidth="1"/>
    <col min="9213" max="9213" width="14.7109375" style="98" customWidth="1"/>
    <col min="9214" max="9214" width="35.85546875" style="98" customWidth="1"/>
    <col min="9215" max="9215" width="2.85546875" style="98" customWidth="1"/>
    <col min="9216" max="9216" width="21.42578125" style="98" bestFit="1" customWidth="1"/>
    <col min="9217" max="9224" width="20.7109375" style="98" customWidth="1"/>
    <col min="9225" max="9225" width="11.28515625" style="98" customWidth="1"/>
    <col min="9226" max="9227" width="9" style="98" customWidth="1"/>
    <col min="9228" max="9230" width="10.5703125" style="98" bestFit="1" customWidth="1"/>
    <col min="9231" max="9231" width="9" style="98" customWidth="1"/>
    <col min="9232" max="9232" width="11.7109375" style="98" customWidth="1"/>
    <col min="9233" max="9464" width="9" style="98" customWidth="1"/>
    <col min="9465" max="9467" width="9.140625" style="98"/>
    <col min="9468" max="9468" width="5.28515625" style="98" customWidth="1"/>
    <col min="9469" max="9469" width="14.7109375" style="98" customWidth="1"/>
    <col min="9470" max="9470" width="35.85546875" style="98" customWidth="1"/>
    <col min="9471" max="9471" width="2.85546875" style="98" customWidth="1"/>
    <col min="9472" max="9472" width="21.42578125" style="98" bestFit="1" customWidth="1"/>
    <col min="9473" max="9480" width="20.7109375" style="98" customWidth="1"/>
    <col min="9481" max="9481" width="11.28515625" style="98" customWidth="1"/>
    <col min="9482" max="9483" width="9" style="98" customWidth="1"/>
    <col min="9484" max="9486" width="10.5703125" style="98" bestFit="1" customWidth="1"/>
    <col min="9487" max="9487" width="9" style="98" customWidth="1"/>
    <col min="9488" max="9488" width="11.7109375" style="98" customWidth="1"/>
    <col min="9489" max="9720" width="9" style="98" customWidth="1"/>
    <col min="9721" max="9723" width="9.140625" style="98"/>
    <col min="9724" max="9724" width="5.28515625" style="98" customWidth="1"/>
    <col min="9725" max="9725" width="14.7109375" style="98" customWidth="1"/>
    <col min="9726" max="9726" width="35.85546875" style="98" customWidth="1"/>
    <col min="9727" max="9727" width="2.85546875" style="98" customWidth="1"/>
    <col min="9728" max="9728" width="21.42578125" style="98" bestFit="1" customWidth="1"/>
    <col min="9729" max="9736" width="20.7109375" style="98" customWidth="1"/>
    <col min="9737" max="9737" width="11.28515625" style="98" customWidth="1"/>
    <col min="9738" max="9739" width="9" style="98" customWidth="1"/>
    <col min="9740" max="9742" width="10.5703125" style="98" bestFit="1" customWidth="1"/>
    <col min="9743" max="9743" width="9" style="98" customWidth="1"/>
    <col min="9744" max="9744" width="11.7109375" style="98" customWidth="1"/>
    <col min="9745" max="9976" width="9" style="98" customWidth="1"/>
    <col min="9977" max="9979" width="9.140625" style="98"/>
    <col min="9980" max="9980" width="5.28515625" style="98" customWidth="1"/>
    <col min="9981" max="9981" width="14.7109375" style="98" customWidth="1"/>
    <col min="9982" max="9982" width="35.85546875" style="98" customWidth="1"/>
    <col min="9983" max="9983" width="2.85546875" style="98" customWidth="1"/>
    <col min="9984" max="9984" width="21.42578125" style="98" bestFit="1" customWidth="1"/>
    <col min="9985" max="9992" width="20.7109375" style="98" customWidth="1"/>
    <col min="9993" max="9993" width="11.28515625" style="98" customWidth="1"/>
    <col min="9994" max="9995" width="9" style="98" customWidth="1"/>
    <col min="9996" max="9998" width="10.5703125" style="98" bestFit="1" customWidth="1"/>
    <col min="9999" max="9999" width="9" style="98" customWidth="1"/>
    <col min="10000" max="10000" width="11.7109375" style="98" customWidth="1"/>
    <col min="10001" max="10232" width="9" style="98" customWidth="1"/>
    <col min="10233" max="10235" width="9.140625" style="98"/>
    <col min="10236" max="10236" width="5.28515625" style="98" customWidth="1"/>
    <col min="10237" max="10237" width="14.7109375" style="98" customWidth="1"/>
    <col min="10238" max="10238" width="35.85546875" style="98" customWidth="1"/>
    <col min="10239" max="10239" width="2.85546875" style="98" customWidth="1"/>
    <col min="10240" max="10240" width="21.42578125" style="98" bestFit="1" customWidth="1"/>
    <col min="10241" max="10248" width="20.7109375" style="98" customWidth="1"/>
    <col min="10249" max="10249" width="11.28515625" style="98" customWidth="1"/>
    <col min="10250" max="10251" width="9" style="98" customWidth="1"/>
    <col min="10252" max="10254" width="10.5703125" style="98" bestFit="1" customWidth="1"/>
    <col min="10255" max="10255" width="9" style="98" customWidth="1"/>
    <col min="10256" max="10256" width="11.7109375" style="98" customWidth="1"/>
    <col min="10257" max="10488" width="9" style="98" customWidth="1"/>
    <col min="10489" max="10491" width="9.140625" style="98"/>
    <col min="10492" max="10492" width="5.28515625" style="98" customWidth="1"/>
    <col min="10493" max="10493" width="14.7109375" style="98" customWidth="1"/>
    <col min="10494" max="10494" width="35.85546875" style="98" customWidth="1"/>
    <col min="10495" max="10495" width="2.85546875" style="98" customWidth="1"/>
    <col min="10496" max="10496" width="21.42578125" style="98" bestFit="1" customWidth="1"/>
    <col min="10497" max="10504" width="20.7109375" style="98" customWidth="1"/>
    <col min="10505" max="10505" width="11.28515625" style="98" customWidth="1"/>
    <col min="10506" max="10507" width="9" style="98" customWidth="1"/>
    <col min="10508" max="10510" width="10.5703125" style="98" bestFit="1" customWidth="1"/>
    <col min="10511" max="10511" width="9" style="98" customWidth="1"/>
    <col min="10512" max="10512" width="11.7109375" style="98" customWidth="1"/>
    <col min="10513" max="10744" width="9" style="98" customWidth="1"/>
    <col min="10745" max="10747" width="9.140625" style="98"/>
    <col min="10748" max="10748" width="5.28515625" style="98" customWidth="1"/>
    <col min="10749" max="10749" width="14.7109375" style="98" customWidth="1"/>
    <col min="10750" max="10750" width="35.85546875" style="98" customWidth="1"/>
    <col min="10751" max="10751" width="2.85546875" style="98" customWidth="1"/>
    <col min="10752" max="10752" width="21.42578125" style="98" bestFit="1" customWidth="1"/>
    <col min="10753" max="10760" width="20.7109375" style="98" customWidth="1"/>
    <col min="10761" max="10761" width="11.28515625" style="98" customWidth="1"/>
    <col min="10762" max="10763" width="9" style="98" customWidth="1"/>
    <col min="10764" max="10766" width="10.5703125" style="98" bestFit="1" customWidth="1"/>
    <col min="10767" max="10767" width="9" style="98" customWidth="1"/>
    <col min="10768" max="10768" width="11.7109375" style="98" customWidth="1"/>
    <col min="10769" max="11000" width="9" style="98" customWidth="1"/>
    <col min="11001" max="11003" width="9.140625" style="98"/>
    <col min="11004" max="11004" width="5.28515625" style="98" customWidth="1"/>
    <col min="11005" max="11005" width="14.7109375" style="98" customWidth="1"/>
    <col min="11006" max="11006" width="35.85546875" style="98" customWidth="1"/>
    <col min="11007" max="11007" width="2.85546875" style="98" customWidth="1"/>
    <col min="11008" max="11008" width="21.42578125" style="98" bestFit="1" customWidth="1"/>
    <col min="11009" max="11016" width="20.7109375" style="98" customWidth="1"/>
    <col min="11017" max="11017" width="11.28515625" style="98" customWidth="1"/>
    <col min="11018" max="11019" width="9" style="98" customWidth="1"/>
    <col min="11020" max="11022" width="10.5703125" style="98" bestFit="1" customWidth="1"/>
    <col min="11023" max="11023" width="9" style="98" customWidth="1"/>
    <col min="11024" max="11024" width="11.7109375" style="98" customWidth="1"/>
    <col min="11025" max="11256" width="9" style="98" customWidth="1"/>
    <col min="11257" max="11259" width="9.140625" style="98"/>
    <col min="11260" max="11260" width="5.28515625" style="98" customWidth="1"/>
    <col min="11261" max="11261" width="14.7109375" style="98" customWidth="1"/>
    <col min="11262" max="11262" width="35.85546875" style="98" customWidth="1"/>
    <col min="11263" max="11263" width="2.85546875" style="98" customWidth="1"/>
    <col min="11264" max="11264" width="21.42578125" style="98" bestFit="1" customWidth="1"/>
    <col min="11265" max="11272" width="20.7109375" style="98" customWidth="1"/>
    <col min="11273" max="11273" width="11.28515625" style="98" customWidth="1"/>
    <col min="11274" max="11275" width="9" style="98" customWidth="1"/>
    <col min="11276" max="11278" width="10.5703125" style="98" bestFit="1" customWidth="1"/>
    <col min="11279" max="11279" width="9" style="98" customWidth="1"/>
    <col min="11280" max="11280" width="11.7109375" style="98" customWidth="1"/>
    <col min="11281" max="11512" width="9" style="98" customWidth="1"/>
    <col min="11513" max="11515" width="9.140625" style="98"/>
    <col min="11516" max="11516" width="5.28515625" style="98" customWidth="1"/>
    <col min="11517" max="11517" width="14.7109375" style="98" customWidth="1"/>
    <col min="11518" max="11518" width="35.85546875" style="98" customWidth="1"/>
    <col min="11519" max="11519" width="2.85546875" style="98" customWidth="1"/>
    <col min="11520" max="11520" width="21.42578125" style="98" bestFit="1" customWidth="1"/>
    <col min="11521" max="11528" width="20.7109375" style="98" customWidth="1"/>
    <col min="11529" max="11529" width="11.28515625" style="98" customWidth="1"/>
    <col min="11530" max="11531" width="9" style="98" customWidth="1"/>
    <col min="11532" max="11534" width="10.5703125" style="98" bestFit="1" customWidth="1"/>
    <col min="11535" max="11535" width="9" style="98" customWidth="1"/>
    <col min="11536" max="11536" width="11.7109375" style="98" customWidth="1"/>
    <col min="11537" max="11768" width="9" style="98" customWidth="1"/>
    <col min="11769" max="11771" width="9.140625" style="98"/>
    <col min="11772" max="11772" width="5.28515625" style="98" customWidth="1"/>
    <col min="11773" max="11773" width="14.7109375" style="98" customWidth="1"/>
    <col min="11774" max="11774" width="35.85546875" style="98" customWidth="1"/>
    <col min="11775" max="11775" width="2.85546875" style="98" customWidth="1"/>
    <col min="11776" max="11776" width="21.42578125" style="98" bestFit="1" customWidth="1"/>
    <col min="11777" max="11784" width="20.7109375" style="98" customWidth="1"/>
    <col min="11785" max="11785" width="11.28515625" style="98" customWidth="1"/>
    <col min="11786" max="11787" width="9" style="98" customWidth="1"/>
    <col min="11788" max="11790" width="10.5703125" style="98" bestFit="1" customWidth="1"/>
    <col min="11791" max="11791" width="9" style="98" customWidth="1"/>
    <col min="11792" max="11792" width="11.7109375" style="98" customWidth="1"/>
    <col min="11793" max="12024" width="9" style="98" customWidth="1"/>
    <col min="12025" max="12027" width="9.140625" style="98"/>
    <col min="12028" max="12028" width="5.28515625" style="98" customWidth="1"/>
    <col min="12029" max="12029" width="14.7109375" style="98" customWidth="1"/>
    <col min="12030" max="12030" width="35.85546875" style="98" customWidth="1"/>
    <col min="12031" max="12031" width="2.85546875" style="98" customWidth="1"/>
    <col min="12032" max="12032" width="21.42578125" style="98" bestFit="1" customWidth="1"/>
    <col min="12033" max="12040" width="20.7109375" style="98" customWidth="1"/>
    <col min="12041" max="12041" width="11.28515625" style="98" customWidth="1"/>
    <col min="12042" max="12043" width="9" style="98" customWidth="1"/>
    <col min="12044" max="12046" width="10.5703125" style="98" bestFit="1" customWidth="1"/>
    <col min="12047" max="12047" width="9" style="98" customWidth="1"/>
    <col min="12048" max="12048" width="11.7109375" style="98" customWidth="1"/>
    <col min="12049" max="12280" width="9" style="98" customWidth="1"/>
    <col min="12281" max="12283" width="9.140625" style="98"/>
    <col min="12284" max="12284" width="5.28515625" style="98" customWidth="1"/>
    <col min="12285" max="12285" width="14.7109375" style="98" customWidth="1"/>
    <col min="12286" max="12286" width="35.85546875" style="98" customWidth="1"/>
    <col min="12287" max="12287" width="2.85546875" style="98" customWidth="1"/>
    <col min="12288" max="12288" width="21.42578125" style="98" bestFit="1" customWidth="1"/>
    <col min="12289" max="12296" width="20.7109375" style="98" customWidth="1"/>
    <col min="12297" max="12297" width="11.28515625" style="98" customWidth="1"/>
    <col min="12298" max="12299" width="9" style="98" customWidth="1"/>
    <col min="12300" max="12302" width="10.5703125" style="98" bestFit="1" customWidth="1"/>
    <col min="12303" max="12303" width="9" style="98" customWidth="1"/>
    <col min="12304" max="12304" width="11.7109375" style="98" customWidth="1"/>
    <col min="12305" max="12536" width="9" style="98" customWidth="1"/>
    <col min="12537" max="12539" width="9.140625" style="98"/>
    <col min="12540" max="12540" width="5.28515625" style="98" customWidth="1"/>
    <col min="12541" max="12541" width="14.7109375" style="98" customWidth="1"/>
    <col min="12542" max="12542" width="35.85546875" style="98" customWidth="1"/>
    <col min="12543" max="12543" width="2.85546875" style="98" customWidth="1"/>
    <col min="12544" max="12544" width="21.42578125" style="98" bestFit="1" customWidth="1"/>
    <col min="12545" max="12552" width="20.7109375" style="98" customWidth="1"/>
    <col min="12553" max="12553" width="11.28515625" style="98" customWidth="1"/>
    <col min="12554" max="12555" width="9" style="98" customWidth="1"/>
    <col min="12556" max="12558" width="10.5703125" style="98" bestFit="1" customWidth="1"/>
    <col min="12559" max="12559" width="9" style="98" customWidth="1"/>
    <col min="12560" max="12560" width="11.7109375" style="98" customWidth="1"/>
    <col min="12561" max="12792" width="9" style="98" customWidth="1"/>
    <col min="12793" max="12795" width="9.140625" style="98"/>
    <col min="12796" max="12796" width="5.28515625" style="98" customWidth="1"/>
    <col min="12797" max="12797" width="14.7109375" style="98" customWidth="1"/>
    <col min="12798" max="12798" width="35.85546875" style="98" customWidth="1"/>
    <col min="12799" max="12799" width="2.85546875" style="98" customWidth="1"/>
    <col min="12800" max="12800" width="21.42578125" style="98" bestFit="1" customWidth="1"/>
    <col min="12801" max="12808" width="20.7109375" style="98" customWidth="1"/>
    <col min="12809" max="12809" width="11.28515625" style="98" customWidth="1"/>
    <col min="12810" max="12811" width="9" style="98" customWidth="1"/>
    <col min="12812" max="12814" width="10.5703125" style="98" bestFit="1" customWidth="1"/>
    <col min="12815" max="12815" width="9" style="98" customWidth="1"/>
    <col min="12816" max="12816" width="11.7109375" style="98" customWidth="1"/>
    <col min="12817" max="13048" width="9" style="98" customWidth="1"/>
    <col min="13049" max="13051" width="9.140625" style="98"/>
    <col min="13052" max="13052" width="5.28515625" style="98" customWidth="1"/>
    <col min="13053" max="13053" width="14.7109375" style="98" customWidth="1"/>
    <col min="13054" max="13054" width="35.85546875" style="98" customWidth="1"/>
    <col min="13055" max="13055" width="2.85546875" style="98" customWidth="1"/>
    <col min="13056" max="13056" width="21.42578125" style="98" bestFit="1" customWidth="1"/>
    <col min="13057" max="13064" width="20.7109375" style="98" customWidth="1"/>
    <col min="13065" max="13065" width="11.28515625" style="98" customWidth="1"/>
    <col min="13066" max="13067" width="9" style="98" customWidth="1"/>
    <col min="13068" max="13070" width="10.5703125" style="98" bestFit="1" customWidth="1"/>
    <col min="13071" max="13071" width="9" style="98" customWidth="1"/>
    <col min="13072" max="13072" width="11.7109375" style="98" customWidth="1"/>
    <col min="13073" max="13304" width="9" style="98" customWidth="1"/>
    <col min="13305" max="13307" width="9.140625" style="98"/>
    <col min="13308" max="13308" width="5.28515625" style="98" customWidth="1"/>
    <col min="13309" max="13309" width="14.7109375" style="98" customWidth="1"/>
    <col min="13310" max="13310" width="35.85546875" style="98" customWidth="1"/>
    <col min="13311" max="13311" width="2.85546875" style="98" customWidth="1"/>
    <col min="13312" max="13312" width="21.42578125" style="98" bestFit="1" customWidth="1"/>
    <col min="13313" max="13320" width="20.7109375" style="98" customWidth="1"/>
    <col min="13321" max="13321" width="11.28515625" style="98" customWidth="1"/>
    <col min="13322" max="13323" width="9" style="98" customWidth="1"/>
    <col min="13324" max="13326" width="10.5703125" style="98" bestFit="1" customWidth="1"/>
    <col min="13327" max="13327" width="9" style="98" customWidth="1"/>
    <col min="13328" max="13328" width="11.7109375" style="98" customWidth="1"/>
    <col min="13329" max="13560" width="9" style="98" customWidth="1"/>
    <col min="13561" max="13563" width="9.140625" style="98"/>
    <col min="13564" max="13564" width="5.28515625" style="98" customWidth="1"/>
    <col min="13565" max="13565" width="14.7109375" style="98" customWidth="1"/>
    <col min="13566" max="13566" width="35.85546875" style="98" customWidth="1"/>
    <col min="13567" max="13567" width="2.85546875" style="98" customWidth="1"/>
    <col min="13568" max="13568" width="21.42578125" style="98" bestFit="1" customWidth="1"/>
    <col min="13569" max="13576" width="20.7109375" style="98" customWidth="1"/>
    <col min="13577" max="13577" width="11.28515625" style="98" customWidth="1"/>
    <col min="13578" max="13579" width="9" style="98" customWidth="1"/>
    <col min="13580" max="13582" width="10.5703125" style="98" bestFit="1" customWidth="1"/>
    <col min="13583" max="13583" width="9" style="98" customWidth="1"/>
    <col min="13584" max="13584" width="11.7109375" style="98" customWidth="1"/>
    <col min="13585" max="13816" width="9" style="98" customWidth="1"/>
    <col min="13817" max="13819" width="9.140625" style="98"/>
    <col min="13820" max="13820" width="5.28515625" style="98" customWidth="1"/>
    <col min="13821" max="13821" width="14.7109375" style="98" customWidth="1"/>
    <col min="13822" max="13822" width="35.85546875" style="98" customWidth="1"/>
    <col min="13823" max="13823" width="2.85546875" style="98" customWidth="1"/>
    <col min="13824" max="13824" width="21.42578125" style="98" bestFit="1" customWidth="1"/>
    <col min="13825" max="13832" width="20.7109375" style="98" customWidth="1"/>
    <col min="13833" max="13833" width="11.28515625" style="98" customWidth="1"/>
    <col min="13834" max="13835" width="9" style="98" customWidth="1"/>
    <col min="13836" max="13838" width="10.5703125" style="98" bestFit="1" customWidth="1"/>
    <col min="13839" max="13839" width="9" style="98" customWidth="1"/>
    <col min="13840" max="13840" width="11.7109375" style="98" customWidth="1"/>
    <col min="13841" max="14072" width="9" style="98" customWidth="1"/>
    <col min="14073" max="14075" width="9.140625" style="98"/>
    <col min="14076" max="14076" width="5.28515625" style="98" customWidth="1"/>
    <col min="14077" max="14077" width="14.7109375" style="98" customWidth="1"/>
    <col min="14078" max="14078" width="35.85546875" style="98" customWidth="1"/>
    <col min="14079" max="14079" width="2.85546875" style="98" customWidth="1"/>
    <col min="14080" max="14080" width="21.42578125" style="98" bestFit="1" customWidth="1"/>
    <col min="14081" max="14088" width="20.7109375" style="98" customWidth="1"/>
    <col min="14089" max="14089" width="11.28515625" style="98" customWidth="1"/>
    <col min="14090" max="14091" width="9" style="98" customWidth="1"/>
    <col min="14092" max="14094" width="10.5703125" style="98" bestFit="1" customWidth="1"/>
    <col min="14095" max="14095" width="9" style="98" customWidth="1"/>
    <col min="14096" max="14096" width="11.7109375" style="98" customWidth="1"/>
    <col min="14097" max="14328" width="9" style="98" customWidth="1"/>
    <col min="14329" max="14331" width="9.140625" style="98"/>
    <col min="14332" max="14332" width="5.28515625" style="98" customWidth="1"/>
    <col min="14333" max="14333" width="14.7109375" style="98" customWidth="1"/>
    <col min="14334" max="14334" width="35.85546875" style="98" customWidth="1"/>
    <col min="14335" max="14335" width="2.85546875" style="98" customWidth="1"/>
    <col min="14336" max="14336" width="21.42578125" style="98" bestFit="1" customWidth="1"/>
    <col min="14337" max="14344" width="20.7109375" style="98" customWidth="1"/>
    <col min="14345" max="14345" width="11.28515625" style="98" customWidth="1"/>
    <col min="14346" max="14347" width="9" style="98" customWidth="1"/>
    <col min="14348" max="14350" width="10.5703125" style="98" bestFit="1" customWidth="1"/>
    <col min="14351" max="14351" width="9" style="98" customWidth="1"/>
    <col min="14352" max="14352" width="11.7109375" style="98" customWidth="1"/>
    <col min="14353" max="14584" width="9" style="98" customWidth="1"/>
    <col min="14585" max="14587" width="9.140625" style="98"/>
    <col min="14588" max="14588" width="5.28515625" style="98" customWidth="1"/>
    <col min="14589" max="14589" width="14.7109375" style="98" customWidth="1"/>
    <col min="14590" max="14590" width="35.85546875" style="98" customWidth="1"/>
    <col min="14591" max="14591" width="2.85546875" style="98" customWidth="1"/>
    <col min="14592" max="14592" width="21.42578125" style="98" bestFit="1" customWidth="1"/>
    <col min="14593" max="14600" width="20.7109375" style="98" customWidth="1"/>
    <col min="14601" max="14601" width="11.28515625" style="98" customWidth="1"/>
    <col min="14602" max="14603" width="9" style="98" customWidth="1"/>
    <col min="14604" max="14606" width="10.5703125" style="98" bestFit="1" customWidth="1"/>
    <col min="14607" max="14607" width="9" style="98" customWidth="1"/>
    <col min="14608" max="14608" width="11.7109375" style="98" customWidth="1"/>
    <col min="14609" max="14840" width="9" style="98" customWidth="1"/>
    <col min="14841" max="14843" width="9.140625" style="98"/>
    <col min="14844" max="14844" width="5.28515625" style="98" customWidth="1"/>
    <col min="14845" max="14845" width="14.7109375" style="98" customWidth="1"/>
    <col min="14846" max="14846" width="35.85546875" style="98" customWidth="1"/>
    <col min="14847" max="14847" width="2.85546875" style="98" customWidth="1"/>
    <col min="14848" max="14848" width="21.42578125" style="98" bestFit="1" customWidth="1"/>
    <col min="14849" max="14856" width="20.7109375" style="98" customWidth="1"/>
    <col min="14857" max="14857" width="11.28515625" style="98" customWidth="1"/>
    <col min="14858" max="14859" width="9" style="98" customWidth="1"/>
    <col min="14860" max="14862" width="10.5703125" style="98" bestFit="1" customWidth="1"/>
    <col min="14863" max="14863" width="9" style="98" customWidth="1"/>
    <col min="14864" max="14864" width="11.7109375" style="98" customWidth="1"/>
    <col min="14865" max="15096" width="9" style="98" customWidth="1"/>
    <col min="15097" max="15099" width="9.140625" style="98"/>
    <col min="15100" max="15100" width="5.28515625" style="98" customWidth="1"/>
    <col min="15101" max="15101" width="14.7109375" style="98" customWidth="1"/>
    <col min="15102" max="15102" width="35.85546875" style="98" customWidth="1"/>
    <col min="15103" max="15103" width="2.85546875" style="98" customWidth="1"/>
    <col min="15104" max="15104" width="21.42578125" style="98" bestFit="1" customWidth="1"/>
    <col min="15105" max="15112" width="20.7109375" style="98" customWidth="1"/>
    <col min="15113" max="15113" width="11.28515625" style="98" customWidth="1"/>
    <col min="15114" max="15115" width="9" style="98" customWidth="1"/>
    <col min="15116" max="15118" width="10.5703125" style="98" bestFit="1" customWidth="1"/>
    <col min="15119" max="15119" width="9" style="98" customWidth="1"/>
    <col min="15120" max="15120" width="11.7109375" style="98" customWidth="1"/>
    <col min="15121" max="15352" width="9" style="98" customWidth="1"/>
    <col min="15353" max="15355" width="9.140625" style="98"/>
    <col min="15356" max="15356" width="5.28515625" style="98" customWidth="1"/>
    <col min="15357" max="15357" width="14.7109375" style="98" customWidth="1"/>
    <col min="15358" max="15358" width="35.85546875" style="98" customWidth="1"/>
    <col min="15359" max="15359" width="2.85546875" style="98" customWidth="1"/>
    <col min="15360" max="15360" width="21.42578125" style="98" bestFit="1" customWidth="1"/>
    <col min="15361" max="15368" width="20.7109375" style="98" customWidth="1"/>
    <col min="15369" max="15369" width="11.28515625" style="98" customWidth="1"/>
    <col min="15370" max="15371" width="9" style="98" customWidth="1"/>
    <col min="15372" max="15374" width="10.5703125" style="98" bestFit="1" customWidth="1"/>
    <col min="15375" max="15375" width="9" style="98" customWidth="1"/>
    <col min="15376" max="15376" width="11.7109375" style="98" customWidth="1"/>
    <col min="15377" max="15608" width="9" style="98" customWidth="1"/>
    <col min="15609" max="15611" width="9.140625" style="98"/>
    <col min="15612" max="15612" width="5.28515625" style="98" customWidth="1"/>
    <col min="15613" max="15613" width="14.7109375" style="98" customWidth="1"/>
    <col min="15614" max="15614" width="35.85546875" style="98" customWidth="1"/>
    <col min="15615" max="15615" width="2.85546875" style="98" customWidth="1"/>
    <col min="15616" max="15616" width="21.42578125" style="98" bestFit="1" customWidth="1"/>
    <col min="15617" max="15624" width="20.7109375" style="98" customWidth="1"/>
    <col min="15625" max="15625" width="11.28515625" style="98" customWidth="1"/>
    <col min="15626" max="15627" width="9" style="98" customWidth="1"/>
    <col min="15628" max="15630" width="10.5703125" style="98" bestFit="1" customWidth="1"/>
    <col min="15631" max="15631" width="9" style="98" customWidth="1"/>
    <col min="15632" max="15632" width="11.7109375" style="98" customWidth="1"/>
    <col min="15633" max="15864" width="9" style="98" customWidth="1"/>
    <col min="15865" max="15867" width="9.140625" style="98"/>
    <col min="15868" max="15868" width="5.28515625" style="98" customWidth="1"/>
    <col min="15869" max="15869" width="14.7109375" style="98" customWidth="1"/>
    <col min="15870" max="15870" width="35.85546875" style="98" customWidth="1"/>
    <col min="15871" max="15871" width="2.85546875" style="98" customWidth="1"/>
    <col min="15872" max="15872" width="21.42578125" style="98" bestFit="1" customWidth="1"/>
    <col min="15873" max="15880" width="20.7109375" style="98" customWidth="1"/>
    <col min="15881" max="15881" width="11.28515625" style="98" customWidth="1"/>
    <col min="15882" max="15883" width="9" style="98" customWidth="1"/>
    <col min="15884" max="15886" width="10.5703125" style="98" bestFit="1" customWidth="1"/>
    <col min="15887" max="15887" width="9" style="98" customWidth="1"/>
    <col min="15888" max="15888" width="11.7109375" style="98" customWidth="1"/>
    <col min="15889" max="16120" width="9" style="98" customWidth="1"/>
    <col min="16121" max="16123" width="9.140625" style="98"/>
    <col min="16124" max="16124" width="5.28515625" style="98" customWidth="1"/>
    <col min="16125" max="16125" width="14.7109375" style="98" customWidth="1"/>
    <col min="16126" max="16126" width="35.85546875" style="98" customWidth="1"/>
    <col min="16127" max="16127" width="2.85546875" style="98" customWidth="1"/>
    <col min="16128" max="16128" width="21.42578125" style="98" bestFit="1" customWidth="1"/>
    <col min="16129" max="16136" width="20.7109375" style="98" customWidth="1"/>
    <col min="16137" max="16137" width="11.28515625" style="98" customWidth="1"/>
    <col min="16138" max="16139" width="9" style="98" customWidth="1"/>
    <col min="16140" max="16142" width="10.5703125" style="98" bestFit="1" customWidth="1"/>
    <col min="16143" max="16143" width="9" style="98" customWidth="1"/>
    <col min="16144" max="16144" width="11.7109375" style="98" customWidth="1"/>
    <col min="16145" max="16376" width="9" style="98" customWidth="1"/>
    <col min="16377" max="16384" width="9.140625" style="98"/>
  </cols>
  <sheetData>
    <row r="1" spans="2:10" ht="16.5" thickBot="1"/>
    <row r="2" spans="2:10" ht="15.75">
      <c r="B2" s="102"/>
      <c r="C2" s="103"/>
      <c r="D2" s="104"/>
      <c r="E2" s="103"/>
      <c r="F2" s="103"/>
      <c r="G2" s="103"/>
      <c r="H2" s="103"/>
      <c r="I2" s="235"/>
    </row>
    <row r="3" spans="2:10" ht="15.75">
      <c r="B3" s="105"/>
      <c r="C3" s="106" t="s">
        <v>2</v>
      </c>
      <c r="D3" s="106"/>
      <c r="E3" s="106"/>
      <c r="F3" s="106"/>
      <c r="G3" s="106"/>
      <c r="H3" s="107"/>
      <c r="I3" s="192"/>
    </row>
    <row r="4" spans="2:10" ht="15.75">
      <c r="B4" s="105"/>
      <c r="C4" s="106" t="s">
        <v>97</v>
      </c>
      <c r="D4" s="106"/>
      <c r="E4" s="106"/>
      <c r="F4" s="106"/>
      <c r="G4" s="107"/>
      <c r="H4" s="107"/>
      <c r="I4" s="236"/>
    </row>
    <row r="5" spans="2:10" ht="15.75">
      <c r="B5" s="105"/>
      <c r="C5" s="106" t="s">
        <v>98</v>
      </c>
      <c r="D5" s="106"/>
      <c r="E5" s="106"/>
      <c r="F5" s="106"/>
      <c r="G5" s="107"/>
      <c r="H5" s="107"/>
      <c r="I5" s="237"/>
    </row>
    <row r="6" spans="2:10" ht="131.25" customHeight="1">
      <c r="B6" s="105"/>
      <c r="C6" s="109"/>
      <c r="D6" s="109"/>
      <c r="E6" s="109"/>
      <c r="F6" s="109"/>
      <c r="G6" s="107"/>
      <c r="H6" s="107"/>
      <c r="I6" s="192"/>
    </row>
    <row r="7" spans="2:10" ht="25.5" customHeight="1" thickBot="1">
      <c r="B7" s="105"/>
      <c r="C7" s="234" t="s">
        <v>461</v>
      </c>
      <c r="D7" s="234"/>
      <c r="E7" s="234"/>
      <c r="F7" s="234"/>
      <c r="G7" s="107"/>
      <c r="H7" s="107"/>
      <c r="I7" s="108"/>
    </row>
    <row r="8" spans="2:10" ht="15.75">
      <c r="B8" s="105"/>
      <c r="C8" s="156" t="s">
        <v>475</v>
      </c>
      <c r="D8" s="170">
        <v>41923</v>
      </c>
      <c r="E8" s="171">
        <v>41942</v>
      </c>
      <c r="F8" s="172">
        <f>E8+20</f>
        <v>41962</v>
      </c>
      <c r="G8" s="171">
        <f>F8+20</f>
        <v>41982</v>
      </c>
      <c r="H8" s="172">
        <f>G8+20</f>
        <v>42002</v>
      </c>
      <c r="I8" s="108"/>
    </row>
    <row r="9" spans="2:10" ht="32.25" thickBot="1">
      <c r="B9" s="110"/>
      <c r="C9" s="111"/>
      <c r="D9" s="152"/>
      <c r="E9" s="173" t="s">
        <v>99</v>
      </c>
      <c r="F9" s="174" t="s">
        <v>99</v>
      </c>
      <c r="G9" s="174" t="s">
        <v>99</v>
      </c>
      <c r="H9" s="175" t="s">
        <v>99</v>
      </c>
      <c r="I9" s="112"/>
    </row>
    <row r="10" spans="2:10" ht="15.75">
      <c r="B10" s="110"/>
      <c r="C10" s="154" t="s">
        <v>100</v>
      </c>
      <c r="D10" s="153">
        <f>D8</f>
        <v>41923</v>
      </c>
      <c r="E10" s="176"/>
      <c r="F10" s="177"/>
      <c r="G10" s="177"/>
      <c r="H10" s="178"/>
      <c r="I10" s="108"/>
    </row>
    <row r="11" spans="2:10" ht="16.5" thickBot="1">
      <c r="B11" s="110"/>
      <c r="C11" s="154" t="s">
        <v>101</v>
      </c>
      <c r="D11" s="179">
        <v>0</v>
      </c>
      <c r="E11" s="180"/>
      <c r="F11" s="181"/>
      <c r="G11" s="181"/>
      <c r="H11" s="182"/>
      <c r="I11" s="108"/>
    </row>
    <row r="12" spans="2:10" ht="16.5" thickBot="1">
      <c r="B12" s="105"/>
      <c r="C12" s="111" t="s">
        <v>102</v>
      </c>
      <c r="D12" s="115">
        <f>D10</f>
        <v>41923</v>
      </c>
      <c r="E12" s="114">
        <f t="shared" ref="E12:F12" si="0">IF(E10="",E8,E10)</f>
        <v>41942</v>
      </c>
      <c r="F12" s="115">
        <f t="shared" si="0"/>
        <v>41962</v>
      </c>
      <c r="G12" s="115">
        <f t="shared" ref="G12:H12" si="1">IF(G10="",G8,G10)</f>
        <v>41982</v>
      </c>
      <c r="H12" s="115">
        <f t="shared" si="1"/>
        <v>42002</v>
      </c>
      <c r="I12" s="116"/>
      <c r="J12" s="117"/>
    </row>
    <row r="13" spans="2:10" ht="16.5" thickBot="1">
      <c r="B13" s="105"/>
      <c r="C13" s="118" t="s">
        <v>103</v>
      </c>
      <c r="D13" s="119">
        <v>0</v>
      </c>
      <c r="E13" s="147">
        <f>E15</f>
        <v>9.5589862043868559E-2</v>
      </c>
      <c r="F13" s="119">
        <f>IF(F10="",IF(AND(F10="",E10&lt;&gt;""),F15+E13+SUMIF($E10:E10,"&lt;&gt;0",$E16:E16),F15+E13),(((F15)*(F12-E8))/(F8-E8))+E13+SUMIF($E10:E10,"&lt;&gt;0",$E16:E16))</f>
        <v>0.3424345560912217</v>
      </c>
      <c r="G13" s="119">
        <f>IF(G10="",IF(AND(G10="",F10&lt;&gt;""),G15+F13+SUMIF($E10:F10,"&lt;&gt;0",$E16:F16),G15+F13),(((G15)*(G12-F8))/(G8-F8))+F13+SUMIF($E10:F10,"&lt;&gt;0",$E16:F16))</f>
        <v>0.73809751984799221</v>
      </c>
      <c r="H13" s="119">
        <f>IF(H10="",IF(AND(H10="",G10&lt;&gt;""),H15+G13+SUMIF($E10:G10,"&lt;&gt;0",$E16:G16),H15+G13),(((H15)*(H12-G8))/(H8-G8))+G13+SUMIF($E10:G10,"&lt;&gt;0",$E16:G16))</f>
        <v>1</v>
      </c>
      <c r="I13" s="120"/>
      <c r="J13" s="117"/>
    </row>
    <row r="14" spans="2:10" ht="15.75">
      <c r="B14" s="105"/>
      <c r="C14" s="121" t="s">
        <v>104</v>
      </c>
      <c r="D14" s="119">
        <v>0</v>
      </c>
      <c r="E14" s="122">
        <f t="shared" ref="E14:F14" si="2">IF(E11&lt;&gt;"",E11+D14,D14)</f>
        <v>0</v>
      </c>
      <c r="F14" s="122">
        <f t="shared" si="2"/>
        <v>0</v>
      </c>
      <c r="G14" s="122">
        <f t="shared" ref="G14" si="3">IF(G11&lt;&gt;"",G11+F14,F14)</f>
        <v>0</v>
      </c>
      <c r="H14" s="122">
        <f t="shared" ref="H14" si="4">IF(H11&lt;&gt;"",H11+G14,G14)</f>
        <v>0</v>
      </c>
      <c r="I14" s="108"/>
    </row>
    <row r="15" spans="2:10" ht="15.75">
      <c r="B15" s="105"/>
      <c r="C15" s="154" t="s">
        <v>105</v>
      </c>
      <c r="D15" s="119">
        <v>0</v>
      </c>
      <c r="E15" s="119">
        <f>SUMIF(E19:E58,"&gt;1",E19:E58)/$D59</f>
        <v>9.5589862043868559E-2</v>
      </c>
      <c r="F15" s="119">
        <f>SUMIF(F19:F58,"&gt;1",F19:F58)/$D59</f>
        <v>0.24684469404735315</v>
      </c>
      <c r="G15" s="119">
        <f>SUMIF(G19:G58,"&gt;1",G19:G58)/$D59</f>
        <v>0.39566296375677046</v>
      </c>
      <c r="H15" s="119">
        <f>SUMIF(H19:H58,"&gt;1",H19:H58)/$D59</f>
        <v>0.26190248015200784</v>
      </c>
      <c r="I15" s="108"/>
    </row>
    <row r="16" spans="2:10" ht="15.75">
      <c r="B16" s="105"/>
      <c r="C16" s="154" t="s">
        <v>106</v>
      </c>
      <c r="D16" s="119">
        <v>0</v>
      </c>
      <c r="E16" s="123">
        <f t="shared" ref="E16:F16" si="5">IF(E10&lt;&gt;"",E15+D13-E13,0)</f>
        <v>0</v>
      </c>
      <c r="F16" s="123">
        <f t="shared" si="5"/>
        <v>0</v>
      </c>
      <c r="G16" s="123">
        <f t="shared" ref="G16" si="6">IF(G10&lt;&gt;"",G15+F13-G13,0)</f>
        <v>0</v>
      </c>
      <c r="H16" s="123">
        <f t="shared" ref="H16" si="7">IF(H10&lt;&gt;"",H15+G13-H13,0)</f>
        <v>0</v>
      </c>
      <c r="I16" s="108"/>
    </row>
    <row r="17" spans="2:248" ht="16.5" thickBot="1">
      <c r="B17" s="105"/>
      <c r="C17" s="113" t="s">
        <v>112</v>
      </c>
      <c r="D17" s="155">
        <v>0</v>
      </c>
      <c r="E17" s="123">
        <f>IF(E10&lt;&gt;0,E13-E14,0)</f>
        <v>0</v>
      </c>
      <c r="F17" s="123">
        <f t="shared" ref="F17" si="8">IF(F10&lt;&gt;0,F13-F14,0)</f>
        <v>0</v>
      </c>
      <c r="G17" s="123">
        <f t="shared" ref="G17:H17" si="9">IF(G10&lt;&gt;0,G13-G14,0)</f>
        <v>0</v>
      </c>
      <c r="H17" s="123">
        <f t="shared" si="9"/>
        <v>0</v>
      </c>
      <c r="I17" s="108"/>
    </row>
    <row r="18" spans="2:248" ht="16.5" thickBot="1">
      <c r="B18" s="144" t="s">
        <v>16</v>
      </c>
      <c r="C18" s="145" t="s">
        <v>17</v>
      </c>
      <c r="D18" s="146" t="s">
        <v>107</v>
      </c>
      <c r="E18" s="146" t="s">
        <v>108</v>
      </c>
      <c r="F18" s="146" t="s">
        <v>109</v>
      </c>
      <c r="G18" s="146" t="s">
        <v>462</v>
      </c>
      <c r="H18" s="146" t="s">
        <v>463</v>
      </c>
      <c r="I18" s="193" t="s">
        <v>50</v>
      </c>
    </row>
    <row r="19" spans="2:248" ht="15.75">
      <c r="B19" s="124" t="s">
        <v>55</v>
      </c>
      <c r="C19" s="183" t="s">
        <v>464</v>
      </c>
      <c r="D19" s="184">
        <f>PLANILHA!G14</f>
        <v>3147.87</v>
      </c>
      <c r="E19" s="125">
        <f>IF(E20&lt;&gt;"",$D19*E20,0)</f>
        <v>314.78700000000003</v>
      </c>
      <c r="F19" s="125">
        <f t="shared" ref="F19:H19" si="10">IF(F20&lt;&gt;"",$D19*F20,0)</f>
        <v>1101.7544999999998</v>
      </c>
      <c r="G19" s="125">
        <f t="shared" si="10"/>
        <v>1101.7544999999998</v>
      </c>
      <c r="H19" s="126">
        <f t="shared" si="10"/>
        <v>629.57400000000007</v>
      </c>
      <c r="I19" s="194"/>
    </row>
    <row r="20" spans="2:248" s="127" customFormat="1" ht="15.75">
      <c r="B20" s="128"/>
      <c r="C20" s="135"/>
      <c r="D20" s="130"/>
      <c r="E20" s="185">
        <v>0.1</v>
      </c>
      <c r="F20" s="186">
        <v>0.35</v>
      </c>
      <c r="G20" s="186">
        <v>0.35</v>
      </c>
      <c r="H20" s="187">
        <v>0.2</v>
      </c>
      <c r="I20" s="195">
        <f t="shared" ref="I20:I46" si="11">SUM(E20:H20)</f>
        <v>1</v>
      </c>
      <c r="J20" s="131"/>
      <c r="K20" s="143"/>
      <c r="L20" s="143"/>
      <c r="M20" s="143"/>
      <c r="N20" s="143"/>
      <c r="O20" s="131"/>
      <c r="P20" s="143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</row>
    <row r="21" spans="2:248" ht="15.75">
      <c r="B21" s="132" t="s">
        <v>58</v>
      </c>
      <c r="C21" s="183" t="s">
        <v>124</v>
      </c>
      <c r="D21" s="184">
        <f>PLANILHA!G17</f>
        <v>245.79500000000002</v>
      </c>
      <c r="E21" s="133">
        <f>IF(E22&lt;&gt;"",$D21*E22,0)</f>
        <v>98.318000000000012</v>
      </c>
      <c r="F21" s="133">
        <f t="shared" ref="F21:H21" si="12">IF(F22&lt;&gt;"",$D21*F22,0)</f>
        <v>61.448750000000004</v>
      </c>
      <c r="G21" s="133">
        <f t="shared" si="12"/>
        <v>61.448750000000004</v>
      </c>
      <c r="H21" s="134">
        <f t="shared" si="12"/>
        <v>24.579500000000003</v>
      </c>
      <c r="I21" s="196"/>
    </row>
    <row r="22" spans="2:248" s="127" customFormat="1" ht="15.75">
      <c r="B22" s="128"/>
      <c r="C22" s="135"/>
      <c r="D22" s="130"/>
      <c r="E22" s="186">
        <v>0.4</v>
      </c>
      <c r="F22" s="186">
        <v>0.25</v>
      </c>
      <c r="G22" s="186">
        <v>0.25</v>
      </c>
      <c r="H22" s="187">
        <v>0.1</v>
      </c>
      <c r="I22" s="195">
        <f t="shared" si="11"/>
        <v>1</v>
      </c>
      <c r="J22" s="131"/>
      <c r="K22" s="143"/>
      <c r="L22" s="143"/>
      <c r="M22" s="143"/>
      <c r="N22" s="143"/>
      <c r="O22" s="131"/>
      <c r="P22" s="143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31"/>
      <c r="BN22" s="131"/>
      <c r="BO22" s="131"/>
      <c r="BP22" s="131"/>
      <c r="BQ22" s="131"/>
      <c r="BR22" s="131"/>
      <c r="BS22" s="131"/>
      <c r="BT22" s="131"/>
      <c r="BU22" s="131"/>
      <c r="BV22" s="131"/>
      <c r="BW22" s="131"/>
      <c r="BX22" s="131"/>
      <c r="BY22" s="131"/>
      <c r="BZ22" s="131"/>
      <c r="CA22" s="131"/>
      <c r="CB22" s="131"/>
      <c r="CC22" s="131"/>
      <c r="CD22" s="131"/>
      <c r="CE22" s="131"/>
      <c r="CF22" s="131"/>
      <c r="CG22" s="131"/>
      <c r="CH22" s="131"/>
      <c r="CI22" s="131"/>
      <c r="CJ22" s="131"/>
      <c r="CK22" s="131"/>
      <c r="CL22" s="131"/>
      <c r="CM22" s="131"/>
      <c r="CN22" s="131"/>
      <c r="CO22" s="131"/>
      <c r="CP22" s="131"/>
      <c r="CQ22" s="131"/>
      <c r="CR22" s="131"/>
      <c r="CS22" s="131"/>
      <c r="CT22" s="131"/>
      <c r="CU22" s="131"/>
      <c r="CV22" s="131"/>
      <c r="CW22" s="131"/>
      <c r="CX22" s="131"/>
      <c r="CY22" s="131"/>
      <c r="CZ22" s="131"/>
      <c r="DA22" s="131"/>
      <c r="DB22" s="131"/>
      <c r="DC22" s="131"/>
      <c r="DD22" s="131"/>
      <c r="DE22" s="131"/>
      <c r="DF22" s="131"/>
      <c r="DG22" s="131"/>
      <c r="DH22" s="131"/>
      <c r="DI22" s="131"/>
      <c r="DJ22" s="131"/>
      <c r="DK22" s="131"/>
      <c r="DL22" s="131"/>
      <c r="DM22" s="131"/>
      <c r="DN22" s="131"/>
      <c r="DO22" s="131"/>
      <c r="DP22" s="131"/>
      <c r="DQ22" s="131"/>
      <c r="DR22" s="131"/>
      <c r="DS22" s="131"/>
      <c r="DT22" s="131"/>
      <c r="DU22" s="131"/>
      <c r="DV22" s="131"/>
      <c r="DW22" s="131"/>
      <c r="DX22" s="131"/>
      <c r="DY22" s="131"/>
      <c r="DZ22" s="131"/>
      <c r="EA22" s="131"/>
      <c r="EB22" s="131"/>
      <c r="EC22" s="131"/>
      <c r="ED22" s="131"/>
      <c r="EE22" s="131"/>
      <c r="EF22" s="131"/>
      <c r="EG22" s="131"/>
      <c r="EH22" s="131"/>
      <c r="EI22" s="131"/>
      <c r="EJ22" s="131"/>
      <c r="EK22" s="131"/>
      <c r="EL22" s="131"/>
      <c r="EM22" s="131"/>
      <c r="EN22" s="131"/>
      <c r="EO22" s="131"/>
      <c r="EP22" s="131"/>
      <c r="EQ22" s="131"/>
      <c r="ER22" s="131"/>
      <c r="ES22" s="131"/>
      <c r="ET22" s="131"/>
      <c r="EU22" s="131"/>
      <c r="EV22" s="131"/>
      <c r="EW22" s="131"/>
      <c r="EX22" s="131"/>
      <c r="EY22" s="131"/>
      <c r="EZ22" s="131"/>
      <c r="FA22" s="131"/>
      <c r="FB22" s="131"/>
      <c r="FC22" s="131"/>
      <c r="FD22" s="131"/>
      <c r="FE22" s="131"/>
      <c r="FF22" s="131"/>
      <c r="FG22" s="131"/>
      <c r="FH22" s="131"/>
      <c r="FI22" s="131"/>
      <c r="FJ22" s="131"/>
      <c r="FK22" s="131"/>
      <c r="FL22" s="131"/>
      <c r="FM22" s="131"/>
      <c r="FN22" s="131"/>
      <c r="FO22" s="131"/>
      <c r="FP22" s="131"/>
      <c r="FQ22" s="131"/>
      <c r="FR22" s="131"/>
      <c r="FS22" s="131"/>
      <c r="FT22" s="131"/>
      <c r="FU22" s="131"/>
      <c r="FV22" s="131"/>
      <c r="FW22" s="131"/>
      <c r="FX22" s="131"/>
      <c r="FY22" s="131"/>
      <c r="FZ22" s="131"/>
      <c r="GA22" s="131"/>
      <c r="GB22" s="131"/>
      <c r="GC22" s="131"/>
      <c r="GD22" s="131"/>
      <c r="GE22" s="131"/>
      <c r="GF22" s="131"/>
      <c r="GG22" s="131"/>
      <c r="GH22" s="131"/>
      <c r="GI22" s="131"/>
      <c r="GJ22" s="131"/>
      <c r="GK22" s="131"/>
      <c r="GL22" s="131"/>
      <c r="GM22" s="131"/>
      <c r="GN22" s="131"/>
      <c r="GO22" s="131"/>
      <c r="GP22" s="131"/>
      <c r="GQ22" s="131"/>
      <c r="GR22" s="131"/>
      <c r="GS22" s="131"/>
      <c r="GT22" s="131"/>
      <c r="GU22" s="131"/>
      <c r="GV22" s="131"/>
      <c r="GW22" s="131"/>
      <c r="GX22" s="131"/>
      <c r="GY22" s="131"/>
      <c r="GZ22" s="131"/>
      <c r="HA22" s="131"/>
      <c r="HB22" s="131"/>
      <c r="HC22" s="131"/>
      <c r="HD22" s="131"/>
      <c r="HE22" s="131"/>
      <c r="HF22" s="131"/>
      <c r="HG22" s="131"/>
      <c r="HH22" s="131"/>
      <c r="HI22" s="131"/>
      <c r="HJ22" s="131"/>
      <c r="HK22" s="131"/>
      <c r="HL22" s="131"/>
      <c r="HM22" s="131"/>
      <c r="HN22" s="131"/>
      <c r="HO22" s="131"/>
      <c r="HP22" s="131"/>
      <c r="HQ22" s="131"/>
      <c r="HR22" s="131"/>
      <c r="HS22" s="131"/>
      <c r="HT22" s="131"/>
      <c r="HU22" s="131"/>
      <c r="HV22" s="131"/>
      <c r="HW22" s="131"/>
      <c r="HX22" s="131"/>
      <c r="HY22" s="131"/>
      <c r="HZ22" s="131"/>
      <c r="IA22" s="131"/>
      <c r="IB22" s="131"/>
      <c r="IC22" s="131"/>
      <c r="ID22" s="131"/>
      <c r="IE22" s="131"/>
      <c r="IF22" s="131"/>
      <c r="IG22" s="131"/>
      <c r="IH22" s="131"/>
      <c r="II22" s="131"/>
      <c r="IJ22" s="131"/>
      <c r="IK22" s="131"/>
      <c r="IL22" s="131"/>
      <c r="IM22" s="131"/>
      <c r="IN22" s="131"/>
    </row>
    <row r="23" spans="2:248" ht="15.75">
      <c r="B23" s="132" t="s">
        <v>61</v>
      </c>
      <c r="C23" s="183" t="s">
        <v>59</v>
      </c>
      <c r="D23" s="184">
        <f>PLANILHA!G20</f>
        <v>489.4</v>
      </c>
      <c r="E23" s="133">
        <f>IF(E24&lt;&gt;"",$D23*E24,0)</f>
        <v>489.4</v>
      </c>
      <c r="F23" s="133">
        <f t="shared" ref="F23:H23" si="13">IF(F24&lt;&gt;"",$D23*F24,0)</f>
        <v>0</v>
      </c>
      <c r="G23" s="133">
        <f t="shared" si="13"/>
        <v>0</v>
      </c>
      <c r="H23" s="134">
        <f t="shared" si="13"/>
        <v>0</v>
      </c>
      <c r="I23" s="196"/>
    </row>
    <row r="24" spans="2:248" s="127" customFormat="1" ht="15.75">
      <c r="B24" s="128"/>
      <c r="C24" s="135"/>
      <c r="D24" s="130"/>
      <c r="E24" s="186">
        <v>1</v>
      </c>
      <c r="F24" s="186"/>
      <c r="G24" s="186"/>
      <c r="H24" s="188"/>
      <c r="I24" s="195">
        <f t="shared" si="11"/>
        <v>1</v>
      </c>
      <c r="J24" s="131"/>
      <c r="K24" s="143"/>
      <c r="L24" s="143"/>
      <c r="M24" s="143"/>
      <c r="N24" s="143"/>
      <c r="O24" s="131"/>
      <c r="P24" s="143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  <c r="HN24" s="131"/>
      <c r="HO24" s="131"/>
      <c r="HP24" s="131"/>
      <c r="HQ24" s="131"/>
      <c r="HR24" s="131"/>
      <c r="HS24" s="131"/>
      <c r="HT24" s="131"/>
      <c r="HU24" s="131"/>
      <c r="HV24" s="131"/>
      <c r="HW24" s="131"/>
      <c r="HX24" s="131"/>
      <c r="HY24" s="131"/>
      <c r="HZ24" s="131"/>
      <c r="IA24" s="131"/>
      <c r="IB24" s="131"/>
      <c r="IC24" s="131"/>
      <c r="ID24" s="131"/>
      <c r="IE24" s="131"/>
      <c r="IF24" s="131"/>
      <c r="IG24" s="131"/>
      <c r="IH24" s="131"/>
      <c r="II24" s="131"/>
      <c r="IJ24" s="131"/>
      <c r="IK24" s="131"/>
      <c r="IL24" s="131"/>
      <c r="IM24" s="131"/>
      <c r="IN24" s="131"/>
    </row>
    <row r="25" spans="2:248" ht="15.75">
      <c r="B25" s="132" t="s">
        <v>62</v>
      </c>
      <c r="C25" s="183" t="s">
        <v>139</v>
      </c>
      <c r="D25" s="184">
        <f>PLANILHA!G22</f>
        <v>1065.54757062</v>
      </c>
      <c r="E25" s="133">
        <f>IF(E26&lt;&gt;"",$D25*E26,0)</f>
        <v>532.77378530999999</v>
      </c>
      <c r="F25" s="133">
        <f t="shared" ref="F25:H25" si="14">IF(F26&lt;&gt;"",$D25*F26,0)</f>
        <v>213.10951412400001</v>
      </c>
      <c r="G25" s="133">
        <f t="shared" si="14"/>
        <v>213.10951412400001</v>
      </c>
      <c r="H25" s="134">
        <f t="shared" si="14"/>
        <v>106.55475706200001</v>
      </c>
      <c r="I25" s="197"/>
    </row>
    <row r="26" spans="2:248" s="127" customFormat="1" ht="15.75">
      <c r="B26" s="128"/>
      <c r="C26" s="135"/>
      <c r="D26" s="130"/>
      <c r="E26" s="186">
        <v>0.5</v>
      </c>
      <c r="F26" s="186">
        <v>0.2</v>
      </c>
      <c r="G26" s="186">
        <v>0.2</v>
      </c>
      <c r="H26" s="187">
        <v>0.1</v>
      </c>
      <c r="I26" s="198">
        <f t="shared" si="11"/>
        <v>0.99999999999999989</v>
      </c>
      <c r="J26" s="131"/>
      <c r="K26" s="143"/>
      <c r="L26" s="143"/>
      <c r="M26" s="143"/>
      <c r="N26" s="143"/>
      <c r="O26" s="131"/>
      <c r="P26" s="143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1"/>
      <c r="CB26" s="131"/>
      <c r="CC26" s="131"/>
      <c r="CD26" s="131"/>
      <c r="CE26" s="131"/>
      <c r="CF26" s="131"/>
      <c r="CG26" s="131"/>
      <c r="CH26" s="131"/>
      <c r="CI26" s="131"/>
      <c r="CJ26" s="131"/>
      <c r="CK26" s="131"/>
      <c r="CL26" s="131"/>
      <c r="CM26" s="131"/>
      <c r="CN26" s="131"/>
      <c r="CO26" s="131"/>
      <c r="CP26" s="131"/>
      <c r="CQ26" s="131"/>
      <c r="CR26" s="131"/>
      <c r="CS26" s="131"/>
      <c r="CT26" s="131"/>
      <c r="CU26" s="131"/>
      <c r="CV26" s="131"/>
      <c r="CW26" s="131"/>
      <c r="CX26" s="131"/>
      <c r="CY26" s="131"/>
      <c r="CZ26" s="131"/>
      <c r="DA26" s="131"/>
      <c r="DB26" s="131"/>
      <c r="DC26" s="131"/>
      <c r="DD26" s="131"/>
      <c r="DE26" s="131"/>
      <c r="DF26" s="131"/>
      <c r="DG26" s="131"/>
      <c r="DH26" s="131"/>
      <c r="DI26" s="131"/>
      <c r="DJ26" s="131"/>
      <c r="DK26" s="131"/>
      <c r="DL26" s="131"/>
      <c r="DM26" s="131"/>
      <c r="DN26" s="131"/>
      <c r="DO26" s="131"/>
      <c r="DP26" s="131"/>
      <c r="DQ26" s="131"/>
      <c r="DR26" s="131"/>
      <c r="DS26" s="131"/>
      <c r="DT26" s="131"/>
      <c r="DU26" s="131"/>
      <c r="DV26" s="131"/>
      <c r="DW26" s="131"/>
      <c r="DX26" s="131"/>
      <c r="DY26" s="131"/>
      <c r="DZ26" s="131"/>
      <c r="EA26" s="131"/>
      <c r="EB26" s="131"/>
      <c r="EC26" s="131"/>
      <c r="ED26" s="131"/>
      <c r="EE26" s="131"/>
      <c r="EF26" s="131"/>
      <c r="EG26" s="131"/>
      <c r="EH26" s="131"/>
      <c r="EI26" s="131"/>
      <c r="EJ26" s="131"/>
      <c r="EK26" s="131"/>
      <c r="EL26" s="131"/>
      <c r="EM26" s="131"/>
      <c r="EN26" s="131"/>
      <c r="EO26" s="131"/>
      <c r="EP26" s="131"/>
      <c r="EQ26" s="131"/>
      <c r="ER26" s="131"/>
      <c r="ES26" s="131"/>
      <c r="ET26" s="131"/>
      <c r="EU26" s="131"/>
      <c r="EV26" s="131"/>
      <c r="EW26" s="131"/>
      <c r="EX26" s="131"/>
      <c r="EY26" s="131"/>
      <c r="EZ26" s="131"/>
      <c r="FA26" s="131"/>
      <c r="FB26" s="131"/>
      <c r="FC26" s="131"/>
      <c r="FD26" s="131"/>
      <c r="FE26" s="131"/>
      <c r="FF26" s="131"/>
      <c r="FG26" s="131"/>
      <c r="FH26" s="131"/>
      <c r="FI26" s="131"/>
      <c r="FJ26" s="131"/>
      <c r="FK26" s="131"/>
      <c r="FL26" s="131"/>
      <c r="FM26" s="131"/>
      <c r="FN26" s="131"/>
      <c r="FO26" s="131"/>
      <c r="FP26" s="131"/>
      <c r="FQ26" s="131"/>
      <c r="FR26" s="131"/>
      <c r="FS26" s="131"/>
      <c r="FT26" s="131"/>
      <c r="FU26" s="131"/>
      <c r="FV26" s="131"/>
      <c r="FW26" s="131"/>
      <c r="FX26" s="131"/>
      <c r="FY26" s="131"/>
      <c r="FZ26" s="131"/>
      <c r="GA26" s="131"/>
      <c r="GB26" s="131"/>
      <c r="GC26" s="131"/>
      <c r="GD26" s="131"/>
      <c r="GE26" s="131"/>
      <c r="GF26" s="131"/>
      <c r="GG26" s="131"/>
      <c r="GH26" s="131"/>
      <c r="GI26" s="131"/>
      <c r="GJ26" s="131"/>
      <c r="GK26" s="131"/>
      <c r="GL26" s="131"/>
      <c r="GM26" s="131"/>
      <c r="GN26" s="131"/>
      <c r="GO26" s="131"/>
      <c r="GP26" s="131"/>
      <c r="GQ26" s="131"/>
      <c r="GR26" s="131"/>
      <c r="GS26" s="131"/>
      <c r="GT26" s="131"/>
      <c r="GU26" s="131"/>
      <c r="GV26" s="131"/>
      <c r="GW26" s="131"/>
      <c r="GX26" s="131"/>
      <c r="GY26" s="131"/>
      <c r="GZ26" s="131"/>
      <c r="HA26" s="131"/>
      <c r="HB26" s="131"/>
      <c r="HC26" s="131"/>
      <c r="HD26" s="131"/>
      <c r="HE26" s="131"/>
      <c r="HF26" s="131"/>
      <c r="HG26" s="131"/>
      <c r="HH26" s="131"/>
      <c r="HI26" s="131"/>
      <c r="HJ26" s="131"/>
      <c r="HK26" s="131"/>
      <c r="HL26" s="131"/>
      <c r="HM26" s="131"/>
      <c r="HN26" s="131"/>
      <c r="HO26" s="131"/>
      <c r="HP26" s="131"/>
      <c r="HQ26" s="131"/>
      <c r="HR26" s="131"/>
      <c r="HS26" s="131"/>
      <c r="HT26" s="131"/>
      <c r="HU26" s="131"/>
      <c r="HV26" s="131"/>
      <c r="HW26" s="131"/>
      <c r="HX26" s="131"/>
      <c r="HY26" s="131"/>
      <c r="HZ26" s="131"/>
      <c r="IA26" s="131"/>
      <c r="IB26" s="131"/>
      <c r="IC26" s="131"/>
      <c r="ID26" s="131"/>
      <c r="IE26" s="131"/>
      <c r="IF26" s="131"/>
      <c r="IG26" s="131"/>
      <c r="IH26" s="131"/>
      <c r="II26" s="131"/>
      <c r="IJ26" s="131"/>
      <c r="IK26" s="131"/>
      <c r="IL26" s="131"/>
      <c r="IM26" s="131"/>
      <c r="IN26" s="131"/>
    </row>
    <row r="27" spans="2:248" ht="15.75">
      <c r="B27" s="132" t="s">
        <v>63</v>
      </c>
      <c r="C27" s="183" t="s">
        <v>166</v>
      </c>
      <c r="D27" s="184">
        <f>PLANILHA!G33</f>
        <v>1158.6570780000002</v>
      </c>
      <c r="E27" s="133">
        <f>IF(E28&lt;&gt;"",$D27*E28,0)</f>
        <v>926.92566240000019</v>
      </c>
      <c r="F27" s="133">
        <f t="shared" ref="F27:H27" si="15">IF(F28&lt;&gt;"",$D27*F28,0)</f>
        <v>231.73141560000005</v>
      </c>
      <c r="G27" s="133">
        <f t="shared" si="15"/>
        <v>0</v>
      </c>
      <c r="H27" s="133">
        <f t="shared" si="15"/>
        <v>0</v>
      </c>
      <c r="I27" s="196"/>
    </row>
    <row r="28" spans="2:248" s="127" customFormat="1" ht="15.75">
      <c r="B28" s="128"/>
      <c r="C28" s="135"/>
      <c r="D28" s="130"/>
      <c r="E28" s="186">
        <v>0.8</v>
      </c>
      <c r="F28" s="186">
        <v>0.2</v>
      </c>
      <c r="G28" s="186"/>
      <c r="H28" s="187"/>
      <c r="I28" s="195">
        <f t="shared" si="11"/>
        <v>1</v>
      </c>
      <c r="J28" s="131"/>
      <c r="K28" s="143"/>
      <c r="L28" s="143"/>
      <c r="M28" s="143"/>
      <c r="N28" s="143"/>
      <c r="O28" s="131"/>
      <c r="P28" s="143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131"/>
      <c r="BO28" s="131"/>
      <c r="BP28" s="131"/>
      <c r="BQ28" s="131"/>
      <c r="BR28" s="131"/>
      <c r="BS28" s="131"/>
      <c r="BT28" s="131"/>
      <c r="BU28" s="131"/>
      <c r="BV28" s="131"/>
      <c r="BW28" s="131"/>
      <c r="BX28" s="131"/>
      <c r="BY28" s="131"/>
      <c r="BZ28" s="131"/>
      <c r="CA28" s="131"/>
      <c r="CB28" s="131"/>
      <c r="CC28" s="131"/>
      <c r="CD28" s="131"/>
      <c r="CE28" s="131"/>
      <c r="CF28" s="131"/>
      <c r="CG28" s="131"/>
      <c r="CH28" s="131"/>
      <c r="CI28" s="131"/>
      <c r="CJ28" s="131"/>
      <c r="CK28" s="131"/>
      <c r="CL28" s="131"/>
      <c r="CM28" s="131"/>
      <c r="CN28" s="131"/>
      <c r="CO28" s="131"/>
      <c r="CP28" s="131"/>
      <c r="CQ28" s="131"/>
      <c r="CR28" s="131"/>
      <c r="CS28" s="131"/>
      <c r="CT28" s="131"/>
      <c r="CU28" s="131"/>
      <c r="CV28" s="131"/>
      <c r="CW28" s="131"/>
      <c r="CX28" s="131"/>
      <c r="CY28" s="131"/>
      <c r="CZ28" s="131"/>
      <c r="DA28" s="131"/>
      <c r="DB28" s="131"/>
      <c r="DC28" s="131"/>
      <c r="DD28" s="131"/>
      <c r="DE28" s="131"/>
      <c r="DF28" s="131"/>
      <c r="DG28" s="131"/>
      <c r="DH28" s="131"/>
      <c r="DI28" s="131"/>
      <c r="DJ28" s="131"/>
      <c r="DK28" s="131"/>
      <c r="DL28" s="131"/>
      <c r="DM28" s="131"/>
      <c r="DN28" s="131"/>
      <c r="DO28" s="131"/>
      <c r="DP28" s="131"/>
      <c r="DQ28" s="131"/>
      <c r="DR28" s="131"/>
      <c r="DS28" s="131"/>
      <c r="DT28" s="131"/>
      <c r="DU28" s="131"/>
      <c r="DV28" s="131"/>
      <c r="DW28" s="131"/>
      <c r="DX28" s="131"/>
      <c r="DY28" s="131"/>
      <c r="DZ28" s="131"/>
      <c r="EA28" s="131"/>
      <c r="EB28" s="131"/>
      <c r="EC28" s="131"/>
      <c r="ED28" s="131"/>
      <c r="EE28" s="131"/>
      <c r="EF28" s="131"/>
      <c r="EG28" s="131"/>
      <c r="EH28" s="131"/>
      <c r="EI28" s="131"/>
      <c r="EJ28" s="131"/>
      <c r="EK28" s="131"/>
      <c r="EL28" s="131"/>
      <c r="EM28" s="131"/>
      <c r="EN28" s="131"/>
      <c r="EO28" s="131"/>
      <c r="EP28" s="131"/>
      <c r="EQ28" s="131"/>
      <c r="ER28" s="131"/>
      <c r="ES28" s="131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1"/>
      <c r="FF28" s="131"/>
      <c r="FG28" s="131"/>
      <c r="FH28" s="131"/>
      <c r="FI28" s="131"/>
      <c r="FJ28" s="131"/>
      <c r="FK28" s="131"/>
      <c r="FL28" s="131"/>
      <c r="FM28" s="131"/>
      <c r="FN28" s="131"/>
      <c r="FO28" s="131"/>
      <c r="FP28" s="131"/>
      <c r="FQ28" s="131"/>
      <c r="FR28" s="131"/>
      <c r="FS28" s="131"/>
      <c r="FT28" s="131"/>
      <c r="FU28" s="131"/>
      <c r="FV28" s="131"/>
      <c r="FW28" s="131"/>
      <c r="FX28" s="131"/>
      <c r="FY28" s="131"/>
      <c r="FZ28" s="131"/>
      <c r="GA28" s="131"/>
      <c r="GB28" s="131"/>
      <c r="GC28" s="131"/>
      <c r="GD28" s="131"/>
      <c r="GE28" s="131"/>
      <c r="GF28" s="131"/>
      <c r="GG28" s="131"/>
      <c r="GH28" s="131"/>
      <c r="GI28" s="131"/>
      <c r="GJ28" s="131"/>
      <c r="GK28" s="131"/>
      <c r="GL28" s="131"/>
      <c r="GM28" s="131"/>
      <c r="GN28" s="131"/>
      <c r="GO28" s="131"/>
      <c r="GP28" s="131"/>
      <c r="GQ28" s="131"/>
      <c r="GR28" s="131"/>
      <c r="GS28" s="131"/>
      <c r="GT28" s="131"/>
      <c r="GU28" s="131"/>
      <c r="GV28" s="131"/>
      <c r="GW28" s="131"/>
      <c r="GX28" s="131"/>
      <c r="GY28" s="131"/>
      <c r="GZ28" s="131"/>
      <c r="HA28" s="131"/>
      <c r="HB28" s="131"/>
      <c r="HC28" s="131"/>
      <c r="HD28" s="131"/>
      <c r="HE28" s="131"/>
      <c r="HF28" s="131"/>
      <c r="HG28" s="131"/>
      <c r="HH28" s="131"/>
      <c r="HI28" s="131"/>
      <c r="HJ28" s="131"/>
      <c r="HK28" s="131"/>
      <c r="HL28" s="131"/>
      <c r="HM28" s="131"/>
      <c r="HN28" s="131"/>
      <c r="HO28" s="131"/>
      <c r="HP28" s="131"/>
      <c r="HQ28" s="131"/>
      <c r="HR28" s="131"/>
      <c r="HS28" s="131"/>
      <c r="HT28" s="131"/>
      <c r="HU28" s="131"/>
      <c r="HV28" s="131"/>
      <c r="HW28" s="131"/>
      <c r="HX28" s="131"/>
      <c r="HY28" s="131"/>
      <c r="HZ28" s="131"/>
      <c r="IA28" s="131"/>
      <c r="IB28" s="131"/>
      <c r="IC28" s="131"/>
      <c r="ID28" s="131"/>
      <c r="IE28" s="131"/>
      <c r="IF28" s="131"/>
      <c r="IG28" s="131"/>
      <c r="IH28" s="131"/>
      <c r="II28" s="131"/>
      <c r="IJ28" s="131"/>
      <c r="IK28" s="131"/>
      <c r="IL28" s="131"/>
      <c r="IM28" s="131"/>
      <c r="IN28" s="131"/>
    </row>
    <row r="29" spans="2:248" ht="15.75">
      <c r="B29" s="132" t="s">
        <v>66</v>
      </c>
      <c r="C29" s="183" t="s">
        <v>185</v>
      </c>
      <c r="D29" s="189">
        <f>PLANILHA!G41</f>
        <v>3492.8192200000003</v>
      </c>
      <c r="E29" s="133">
        <f>IF(E30&lt;&gt;"",$D29*E30,0)</f>
        <v>698.56384400000013</v>
      </c>
      <c r="F29" s="133">
        <f t="shared" ref="F29:H29" si="16">IF(F30&lt;&gt;"",$D29*F30,0)</f>
        <v>1047.8457660000001</v>
      </c>
      <c r="G29" s="133">
        <f t="shared" si="16"/>
        <v>0</v>
      </c>
      <c r="H29" s="134">
        <f t="shared" si="16"/>
        <v>1746.4096100000002</v>
      </c>
      <c r="I29" s="197"/>
    </row>
    <row r="30" spans="2:248" s="127" customFormat="1" ht="15.75">
      <c r="B30" s="128"/>
      <c r="C30" s="135"/>
      <c r="D30" s="136"/>
      <c r="E30" s="186">
        <v>0.2</v>
      </c>
      <c r="F30" s="186">
        <v>0.3</v>
      </c>
      <c r="G30" s="186"/>
      <c r="H30" s="187">
        <v>0.5</v>
      </c>
      <c r="I30" s="198">
        <f t="shared" si="11"/>
        <v>1</v>
      </c>
      <c r="J30" s="131"/>
      <c r="K30" s="143"/>
      <c r="L30" s="143"/>
      <c r="M30" s="143"/>
      <c r="N30" s="143"/>
      <c r="O30" s="131"/>
      <c r="P30" s="143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1"/>
      <c r="BB30" s="131"/>
      <c r="BC30" s="131"/>
      <c r="BD30" s="131"/>
      <c r="BE30" s="131"/>
      <c r="BF30" s="131"/>
      <c r="BG30" s="131"/>
      <c r="BH30" s="131"/>
      <c r="BI30" s="131"/>
      <c r="BJ30" s="131"/>
      <c r="BK30" s="131"/>
      <c r="BL30" s="131"/>
      <c r="BM30" s="131"/>
      <c r="BN30" s="131"/>
      <c r="BO30" s="131"/>
      <c r="BP30" s="131"/>
      <c r="BQ30" s="131"/>
      <c r="BR30" s="131"/>
      <c r="BS30" s="131"/>
      <c r="BT30" s="131"/>
      <c r="BU30" s="131"/>
      <c r="BV30" s="131"/>
      <c r="BW30" s="131"/>
      <c r="BX30" s="131"/>
      <c r="BY30" s="131"/>
      <c r="BZ30" s="131"/>
      <c r="CA30" s="131"/>
      <c r="CB30" s="131"/>
      <c r="CC30" s="131"/>
      <c r="CD30" s="131"/>
      <c r="CE30" s="131"/>
      <c r="CF30" s="131"/>
      <c r="CG30" s="131"/>
      <c r="CH30" s="131"/>
      <c r="CI30" s="131"/>
      <c r="CJ30" s="131"/>
      <c r="CK30" s="131"/>
      <c r="CL30" s="131"/>
      <c r="CM30" s="131"/>
      <c r="CN30" s="131"/>
      <c r="CO30" s="131"/>
      <c r="CP30" s="131"/>
      <c r="CQ30" s="131"/>
      <c r="CR30" s="131"/>
      <c r="CS30" s="131"/>
      <c r="CT30" s="131"/>
      <c r="CU30" s="131"/>
      <c r="CV30" s="131"/>
      <c r="CW30" s="131"/>
      <c r="CX30" s="131"/>
      <c r="CY30" s="131"/>
      <c r="CZ30" s="131"/>
      <c r="DA30" s="131"/>
      <c r="DB30" s="131"/>
      <c r="DC30" s="131"/>
      <c r="DD30" s="131"/>
      <c r="DE30" s="131"/>
      <c r="DF30" s="131"/>
      <c r="DG30" s="131"/>
      <c r="DH30" s="131"/>
      <c r="DI30" s="131"/>
      <c r="DJ30" s="131"/>
      <c r="DK30" s="131"/>
      <c r="DL30" s="131"/>
      <c r="DM30" s="131"/>
      <c r="DN30" s="131"/>
      <c r="DO30" s="131"/>
      <c r="DP30" s="131"/>
      <c r="DQ30" s="131"/>
      <c r="DR30" s="131"/>
      <c r="DS30" s="131"/>
      <c r="DT30" s="131"/>
      <c r="DU30" s="131"/>
      <c r="DV30" s="131"/>
      <c r="DW30" s="131"/>
      <c r="DX30" s="131"/>
      <c r="DY30" s="131"/>
      <c r="DZ30" s="131"/>
      <c r="EA30" s="131"/>
      <c r="EB30" s="131"/>
      <c r="EC30" s="131"/>
      <c r="ED30" s="131"/>
      <c r="EE30" s="131"/>
      <c r="EF30" s="131"/>
      <c r="EG30" s="131"/>
      <c r="EH30" s="131"/>
      <c r="EI30" s="131"/>
      <c r="EJ30" s="131"/>
      <c r="EK30" s="131"/>
      <c r="EL30" s="131"/>
      <c r="EM30" s="131"/>
      <c r="EN30" s="131"/>
      <c r="EO30" s="131"/>
      <c r="EP30" s="131"/>
      <c r="EQ30" s="131"/>
      <c r="ER30" s="131"/>
      <c r="ES30" s="131"/>
      <c r="ET30" s="131"/>
      <c r="EU30" s="131"/>
      <c r="EV30" s="131"/>
      <c r="EW30" s="131"/>
      <c r="EX30" s="131"/>
      <c r="EY30" s="131"/>
      <c r="EZ30" s="131"/>
      <c r="FA30" s="131"/>
      <c r="FB30" s="131"/>
      <c r="FC30" s="131"/>
      <c r="FD30" s="131"/>
      <c r="FE30" s="131"/>
      <c r="FF30" s="131"/>
      <c r="FG30" s="131"/>
      <c r="FH30" s="131"/>
      <c r="FI30" s="131"/>
      <c r="FJ30" s="131"/>
      <c r="FK30" s="131"/>
      <c r="FL30" s="131"/>
      <c r="FM30" s="131"/>
      <c r="FN30" s="131"/>
      <c r="FO30" s="131"/>
      <c r="FP30" s="131"/>
      <c r="FQ30" s="131"/>
      <c r="FR30" s="131"/>
      <c r="FS30" s="131"/>
      <c r="FT30" s="131"/>
      <c r="FU30" s="131"/>
      <c r="FV30" s="131"/>
      <c r="FW30" s="131"/>
      <c r="FX30" s="131"/>
      <c r="FY30" s="131"/>
      <c r="FZ30" s="131"/>
      <c r="GA30" s="131"/>
      <c r="GB30" s="131"/>
      <c r="GC30" s="131"/>
      <c r="GD30" s="131"/>
      <c r="GE30" s="131"/>
      <c r="GF30" s="131"/>
      <c r="GG30" s="131"/>
      <c r="GH30" s="131"/>
      <c r="GI30" s="131"/>
      <c r="GJ30" s="131"/>
      <c r="GK30" s="131"/>
      <c r="GL30" s="131"/>
      <c r="GM30" s="131"/>
      <c r="GN30" s="131"/>
      <c r="GO30" s="131"/>
      <c r="GP30" s="131"/>
      <c r="GQ30" s="131"/>
      <c r="GR30" s="131"/>
      <c r="GS30" s="131"/>
      <c r="GT30" s="131"/>
      <c r="GU30" s="131"/>
      <c r="GV30" s="131"/>
      <c r="GW30" s="131"/>
      <c r="GX30" s="131"/>
      <c r="GY30" s="131"/>
      <c r="GZ30" s="131"/>
      <c r="HA30" s="131"/>
      <c r="HB30" s="131"/>
      <c r="HC30" s="131"/>
      <c r="HD30" s="131"/>
      <c r="HE30" s="131"/>
      <c r="HF30" s="131"/>
      <c r="HG30" s="131"/>
      <c r="HH30" s="131"/>
      <c r="HI30" s="131"/>
      <c r="HJ30" s="131"/>
      <c r="HK30" s="131"/>
      <c r="HL30" s="131"/>
      <c r="HM30" s="131"/>
      <c r="HN30" s="131"/>
      <c r="HO30" s="131"/>
      <c r="HP30" s="131"/>
      <c r="HQ30" s="131"/>
      <c r="HR30" s="131"/>
      <c r="HS30" s="131"/>
      <c r="HT30" s="131"/>
      <c r="HU30" s="131"/>
      <c r="HV30" s="131"/>
      <c r="HW30" s="131"/>
      <c r="HX30" s="131"/>
      <c r="HY30" s="131"/>
      <c r="HZ30" s="131"/>
      <c r="IA30" s="131"/>
      <c r="IB30" s="131"/>
      <c r="IC30" s="131"/>
      <c r="ID30" s="131"/>
      <c r="IE30" s="131"/>
      <c r="IF30" s="131"/>
      <c r="IG30" s="131"/>
      <c r="IH30" s="131"/>
      <c r="II30" s="131"/>
      <c r="IJ30" s="131"/>
      <c r="IK30" s="131"/>
      <c r="IL30" s="131"/>
      <c r="IM30" s="131"/>
      <c r="IN30" s="131"/>
    </row>
    <row r="31" spans="2:248" ht="15.75">
      <c r="B31" s="132" t="s">
        <v>67</v>
      </c>
      <c r="C31" s="190" t="s">
        <v>204</v>
      </c>
      <c r="D31" s="184">
        <f>PLANILHA!G48</f>
        <v>36.335599999999999</v>
      </c>
      <c r="E31" s="133">
        <f>IF(E32&lt;&gt;"",$D31*E32,0)</f>
        <v>0</v>
      </c>
      <c r="F31" s="133">
        <f t="shared" ref="F31:H31" si="17">IF(F32&lt;&gt;"",$D31*F32,0)</f>
        <v>0</v>
      </c>
      <c r="G31" s="133">
        <f t="shared" si="17"/>
        <v>36.335599999999999</v>
      </c>
      <c r="H31" s="134">
        <f t="shared" si="17"/>
        <v>0</v>
      </c>
      <c r="I31" s="196"/>
    </row>
    <row r="32" spans="2:248" s="127" customFormat="1" ht="15.75">
      <c r="B32" s="128"/>
      <c r="C32" s="129"/>
      <c r="D32" s="130"/>
      <c r="E32" s="186"/>
      <c r="F32" s="186"/>
      <c r="G32" s="186">
        <v>1</v>
      </c>
      <c r="H32" s="187"/>
      <c r="I32" s="195">
        <f t="shared" si="11"/>
        <v>1</v>
      </c>
      <c r="J32" s="131"/>
      <c r="K32" s="143"/>
      <c r="L32" s="143"/>
      <c r="M32" s="143"/>
      <c r="N32" s="143"/>
      <c r="O32" s="131"/>
      <c r="P32" s="143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1"/>
      <c r="BD32" s="131"/>
      <c r="BE32" s="131"/>
      <c r="BF32" s="131"/>
      <c r="BG32" s="131"/>
      <c r="BH32" s="131"/>
      <c r="BI32" s="131"/>
      <c r="BJ32" s="131"/>
      <c r="BK32" s="131"/>
      <c r="BL32" s="131"/>
      <c r="BM32" s="131"/>
      <c r="BN32" s="131"/>
      <c r="BO32" s="131"/>
      <c r="BP32" s="131"/>
      <c r="BQ32" s="131"/>
      <c r="BR32" s="131"/>
      <c r="BS32" s="131"/>
      <c r="BT32" s="131"/>
      <c r="BU32" s="131"/>
      <c r="BV32" s="131"/>
      <c r="BW32" s="131"/>
      <c r="BX32" s="131"/>
      <c r="BY32" s="131"/>
      <c r="BZ32" s="131"/>
      <c r="CA32" s="131"/>
      <c r="CB32" s="131"/>
      <c r="CC32" s="131"/>
      <c r="CD32" s="131"/>
      <c r="CE32" s="131"/>
      <c r="CF32" s="131"/>
      <c r="CG32" s="131"/>
      <c r="CH32" s="131"/>
      <c r="CI32" s="131"/>
      <c r="CJ32" s="131"/>
      <c r="CK32" s="131"/>
      <c r="CL32" s="131"/>
      <c r="CM32" s="131"/>
      <c r="CN32" s="131"/>
      <c r="CO32" s="131"/>
      <c r="CP32" s="131"/>
      <c r="CQ32" s="131"/>
      <c r="CR32" s="131"/>
      <c r="CS32" s="131"/>
      <c r="CT32" s="131"/>
      <c r="CU32" s="131"/>
      <c r="CV32" s="131"/>
      <c r="CW32" s="131"/>
      <c r="CX32" s="131"/>
      <c r="CY32" s="131"/>
      <c r="CZ32" s="131"/>
      <c r="DA32" s="131"/>
      <c r="DB32" s="131"/>
      <c r="DC32" s="131"/>
      <c r="DD32" s="131"/>
      <c r="DE32" s="131"/>
      <c r="DF32" s="131"/>
      <c r="DG32" s="131"/>
      <c r="DH32" s="131"/>
      <c r="DI32" s="131"/>
      <c r="DJ32" s="131"/>
      <c r="DK32" s="131"/>
      <c r="DL32" s="131"/>
      <c r="DM32" s="131"/>
      <c r="DN32" s="131"/>
      <c r="DO32" s="131"/>
      <c r="DP32" s="131"/>
      <c r="DQ32" s="131"/>
      <c r="DR32" s="131"/>
      <c r="DS32" s="131"/>
      <c r="DT32" s="131"/>
      <c r="DU32" s="131"/>
      <c r="DV32" s="131"/>
      <c r="DW32" s="131"/>
      <c r="DX32" s="131"/>
      <c r="DY32" s="131"/>
      <c r="DZ32" s="131"/>
      <c r="EA32" s="131"/>
      <c r="EB32" s="131"/>
      <c r="EC32" s="131"/>
      <c r="ED32" s="131"/>
      <c r="EE32" s="131"/>
      <c r="EF32" s="131"/>
      <c r="EG32" s="131"/>
      <c r="EH32" s="131"/>
      <c r="EI32" s="131"/>
      <c r="EJ32" s="131"/>
      <c r="EK32" s="131"/>
      <c r="EL32" s="131"/>
      <c r="EM32" s="131"/>
      <c r="EN32" s="131"/>
      <c r="EO32" s="131"/>
      <c r="EP32" s="131"/>
      <c r="EQ32" s="131"/>
      <c r="ER32" s="131"/>
      <c r="ES32" s="131"/>
      <c r="ET32" s="131"/>
      <c r="EU32" s="131"/>
      <c r="EV32" s="131"/>
      <c r="EW32" s="131"/>
      <c r="EX32" s="131"/>
      <c r="EY32" s="131"/>
      <c r="EZ32" s="131"/>
      <c r="FA32" s="131"/>
      <c r="FB32" s="131"/>
      <c r="FC32" s="131"/>
      <c r="FD32" s="131"/>
      <c r="FE32" s="131"/>
      <c r="FF32" s="131"/>
      <c r="FG32" s="131"/>
      <c r="FH32" s="131"/>
      <c r="FI32" s="131"/>
      <c r="FJ32" s="131"/>
      <c r="FK32" s="131"/>
      <c r="FL32" s="131"/>
      <c r="FM32" s="131"/>
      <c r="FN32" s="131"/>
      <c r="FO32" s="131"/>
      <c r="FP32" s="131"/>
      <c r="FQ32" s="131"/>
      <c r="FR32" s="131"/>
      <c r="FS32" s="131"/>
      <c r="FT32" s="131"/>
      <c r="FU32" s="131"/>
      <c r="FV32" s="131"/>
      <c r="FW32" s="131"/>
      <c r="FX32" s="131"/>
      <c r="FY32" s="131"/>
      <c r="FZ32" s="131"/>
      <c r="GA32" s="131"/>
      <c r="GB32" s="131"/>
      <c r="GC32" s="131"/>
      <c r="GD32" s="131"/>
      <c r="GE32" s="131"/>
      <c r="GF32" s="131"/>
      <c r="GG32" s="131"/>
      <c r="GH32" s="131"/>
      <c r="GI32" s="131"/>
      <c r="GJ32" s="131"/>
      <c r="GK32" s="131"/>
      <c r="GL32" s="131"/>
      <c r="GM32" s="131"/>
      <c r="GN32" s="131"/>
      <c r="GO32" s="131"/>
      <c r="GP32" s="131"/>
      <c r="GQ32" s="131"/>
      <c r="GR32" s="131"/>
      <c r="GS32" s="131"/>
      <c r="GT32" s="131"/>
      <c r="GU32" s="131"/>
      <c r="GV32" s="131"/>
      <c r="GW32" s="131"/>
      <c r="GX32" s="131"/>
      <c r="GY32" s="131"/>
      <c r="GZ32" s="131"/>
      <c r="HA32" s="131"/>
      <c r="HB32" s="131"/>
      <c r="HC32" s="131"/>
      <c r="HD32" s="131"/>
      <c r="HE32" s="131"/>
      <c r="HF32" s="131"/>
      <c r="HG32" s="131"/>
      <c r="HH32" s="131"/>
      <c r="HI32" s="131"/>
      <c r="HJ32" s="131"/>
      <c r="HK32" s="131"/>
      <c r="HL32" s="131"/>
      <c r="HM32" s="131"/>
      <c r="HN32" s="131"/>
      <c r="HO32" s="131"/>
      <c r="HP32" s="131"/>
      <c r="HQ32" s="131"/>
      <c r="HR32" s="131"/>
      <c r="HS32" s="131"/>
      <c r="HT32" s="131"/>
      <c r="HU32" s="131"/>
      <c r="HV32" s="131"/>
      <c r="HW32" s="131"/>
      <c r="HX32" s="131"/>
      <c r="HY32" s="131"/>
      <c r="HZ32" s="131"/>
      <c r="IA32" s="131"/>
      <c r="IB32" s="131"/>
      <c r="IC32" s="131"/>
      <c r="ID32" s="131"/>
      <c r="IE32" s="131"/>
      <c r="IF32" s="131"/>
      <c r="IG32" s="131"/>
      <c r="IH32" s="131"/>
      <c r="II32" s="131"/>
      <c r="IJ32" s="131"/>
      <c r="IK32" s="131"/>
      <c r="IL32" s="131"/>
      <c r="IM32" s="131"/>
      <c r="IN32" s="131"/>
    </row>
    <row r="33" spans="2:248" ht="15.75">
      <c r="B33" s="132" t="s">
        <v>69</v>
      </c>
      <c r="C33" s="183" t="s">
        <v>209</v>
      </c>
      <c r="D33" s="184">
        <f>PLANILHA!G50</f>
        <v>2908.0796111999998</v>
      </c>
      <c r="E33" s="133">
        <f>IF(E34&lt;&gt;"",$D33*E34,0)</f>
        <v>1454.0398055999999</v>
      </c>
      <c r="F33" s="133">
        <f t="shared" ref="F33:H33" si="18">IF(F34&lt;&gt;"",$D33*F34,0)</f>
        <v>1454.0398055999999</v>
      </c>
      <c r="G33" s="133">
        <f t="shared" si="18"/>
        <v>0</v>
      </c>
      <c r="H33" s="134">
        <f t="shared" si="18"/>
        <v>0</v>
      </c>
      <c r="I33" s="196"/>
    </row>
    <row r="34" spans="2:248" s="127" customFormat="1" ht="15.75">
      <c r="B34" s="128"/>
      <c r="C34" s="135"/>
      <c r="D34" s="130"/>
      <c r="E34" s="186">
        <v>0.5</v>
      </c>
      <c r="F34" s="186">
        <v>0.5</v>
      </c>
      <c r="G34" s="186"/>
      <c r="H34" s="187"/>
      <c r="I34" s="195">
        <f t="shared" si="11"/>
        <v>1</v>
      </c>
      <c r="J34" s="131"/>
      <c r="K34" s="143"/>
      <c r="L34" s="143"/>
      <c r="M34" s="143"/>
      <c r="N34" s="143"/>
      <c r="O34" s="131"/>
      <c r="P34" s="143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131"/>
      <c r="BH34" s="131"/>
      <c r="BI34" s="131"/>
      <c r="BJ34" s="131"/>
      <c r="BK34" s="131"/>
      <c r="BL34" s="131"/>
      <c r="BM34" s="131"/>
      <c r="BN34" s="131"/>
      <c r="BO34" s="131"/>
      <c r="BP34" s="131"/>
      <c r="BQ34" s="131"/>
      <c r="BR34" s="131"/>
      <c r="BS34" s="131"/>
      <c r="BT34" s="131"/>
      <c r="BU34" s="131"/>
      <c r="BV34" s="131"/>
      <c r="BW34" s="131"/>
      <c r="BX34" s="131"/>
      <c r="BY34" s="131"/>
      <c r="BZ34" s="131"/>
      <c r="CA34" s="131"/>
      <c r="CB34" s="131"/>
      <c r="CC34" s="131"/>
      <c r="CD34" s="131"/>
      <c r="CE34" s="131"/>
      <c r="CF34" s="131"/>
      <c r="CG34" s="131"/>
      <c r="CH34" s="131"/>
      <c r="CI34" s="131"/>
      <c r="CJ34" s="131"/>
      <c r="CK34" s="131"/>
      <c r="CL34" s="131"/>
      <c r="CM34" s="131"/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1"/>
      <c r="CZ34" s="131"/>
      <c r="DA34" s="131"/>
      <c r="DB34" s="131"/>
      <c r="DC34" s="131"/>
      <c r="DD34" s="131"/>
      <c r="DE34" s="131"/>
      <c r="DF34" s="131"/>
      <c r="DG34" s="131"/>
      <c r="DH34" s="131"/>
      <c r="DI34" s="131"/>
      <c r="DJ34" s="131"/>
      <c r="DK34" s="131"/>
      <c r="DL34" s="131"/>
      <c r="DM34" s="131"/>
      <c r="DN34" s="131"/>
      <c r="DO34" s="131"/>
      <c r="DP34" s="131"/>
      <c r="DQ34" s="131"/>
      <c r="DR34" s="131"/>
      <c r="DS34" s="131"/>
      <c r="DT34" s="131"/>
      <c r="DU34" s="131"/>
      <c r="DV34" s="131"/>
      <c r="DW34" s="131"/>
      <c r="DX34" s="131"/>
      <c r="DY34" s="131"/>
      <c r="DZ34" s="131"/>
      <c r="EA34" s="131"/>
      <c r="EB34" s="131"/>
      <c r="EC34" s="131"/>
      <c r="ED34" s="131"/>
      <c r="EE34" s="131"/>
      <c r="EF34" s="131"/>
      <c r="EG34" s="131"/>
      <c r="EH34" s="131"/>
      <c r="EI34" s="131"/>
      <c r="EJ34" s="131"/>
      <c r="EK34" s="131"/>
      <c r="EL34" s="131"/>
      <c r="EM34" s="131"/>
      <c r="EN34" s="131"/>
      <c r="EO34" s="131"/>
      <c r="EP34" s="131"/>
      <c r="EQ34" s="131"/>
      <c r="ER34" s="131"/>
      <c r="ES34" s="131"/>
      <c r="ET34" s="131"/>
      <c r="EU34" s="131"/>
      <c r="EV34" s="131"/>
      <c r="EW34" s="131"/>
      <c r="EX34" s="131"/>
      <c r="EY34" s="131"/>
      <c r="EZ34" s="131"/>
      <c r="FA34" s="131"/>
      <c r="FB34" s="131"/>
      <c r="FC34" s="131"/>
      <c r="FD34" s="131"/>
      <c r="FE34" s="131"/>
      <c r="FF34" s="131"/>
      <c r="FG34" s="131"/>
      <c r="FH34" s="131"/>
      <c r="FI34" s="131"/>
      <c r="FJ34" s="131"/>
      <c r="FK34" s="131"/>
      <c r="FL34" s="131"/>
      <c r="FM34" s="131"/>
      <c r="FN34" s="131"/>
      <c r="FO34" s="131"/>
      <c r="FP34" s="131"/>
      <c r="FQ34" s="131"/>
      <c r="FR34" s="131"/>
      <c r="FS34" s="131"/>
      <c r="FT34" s="131"/>
      <c r="FU34" s="131"/>
      <c r="FV34" s="131"/>
      <c r="FW34" s="131"/>
      <c r="FX34" s="131"/>
      <c r="FY34" s="131"/>
      <c r="FZ34" s="131"/>
      <c r="GA34" s="131"/>
      <c r="GB34" s="131"/>
      <c r="GC34" s="131"/>
      <c r="GD34" s="131"/>
      <c r="GE34" s="131"/>
      <c r="GF34" s="131"/>
      <c r="GG34" s="131"/>
      <c r="GH34" s="131"/>
      <c r="GI34" s="131"/>
      <c r="GJ34" s="131"/>
      <c r="GK34" s="131"/>
      <c r="GL34" s="131"/>
      <c r="GM34" s="131"/>
      <c r="GN34" s="131"/>
      <c r="GO34" s="131"/>
      <c r="GP34" s="131"/>
      <c r="GQ34" s="131"/>
      <c r="GR34" s="131"/>
      <c r="GS34" s="131"/>
      <c r="GT34" s="131"/>
      <c r="GU34" s="131"/>
      <c r="GV34" s="131"/>
      <c r="GW34" s="131"/>
      <c r="GX34" s="131"/>
      <c r="GY34" s="131"/>
      <c r="GZ34" s="131"/>
      <c r="HA34" s="131"/>
      <c r="HB34" s="131"/>
      <c r="HC34" s="131"/>
      <c r="HD34" s="131"/>
      <c r="HE34" s="131"/>
      <c r="HF34" s="131"/>
      <c r="HG34" s="131"/>
      <c r="HH34" s="131"/>
      <c r="HI34" s="131"/>
      <c r="HJ34" s="131"/>
      <c r="HK34" s="131"/>
      <c r="HL34" s="131"/>
      <c r="HM34" s="131"/>
      <c r="HN34" s="131"/>
      <c r="HO34" s="131"/>
      <c r="HP34" s="131"/>
      <c r="HQ34" s="131"/>
      <c r="HR34" s="131"/>
      <c r="HS34" s="131"/>
      <c r="HT34" s="131"/>
      <c r="HU34" s="131"/>
      <c r="HV34" s="131"/>
      <c r="HW34" s="131"/>
      <c r="HX34" s="131"/>
      <c r="HY34" s="131"/>
      <c r="HZ34" s="131"/>
      <c r="IA34" s="131"/>
      <c r="IB34" s="131"/>
      <c r="IC34" s="131"/>
      <c r="ID34" s="131"/>
      <c r="IE34" s="131"/>
      <c r="IF34" s="131"/>
      <c r="IG34" s="131"/>
      <c r="IH34" s="131"/>
      <c r="II34" s="131"/>
      <c r="IJ34" s="131"/>
      <c r="IK34" s="131"/>
      <c r="IL34" s="131"/>
      <c r="IM34" s="131"/>
      <c r="IN34" s="131"/>
    </row>
    <row r="35" spans="2:248" ht="15.75">
      <c r="B35" s="132" t="s">
        <v>70</v>
      </c>
      <c r="C35" s="183" t="s">
        <v>219</v>
      </c>
      <c r="D35" s="189">
        <f>PLANILHA!G54</f>
        <v>4978.0352480000001</v>
      </c>
      <c r="E35" s="133">
        <f>IF(E36&lt;&gt;"",$D35*E36,0)</f>
        <v>0</v>
      </c>
      <c r="F35" s="133">
        <f t="shared" ref="F35:H35" si="19">IF(F36&lt;&gt;"",$D35*F36,0)</f>
        <v>1493.4105744000001</v>
      </c>
      <c r="G35" s="133">
        <f t="shared" si="19"/>
        <v>2986.8211488000002</v>
      </c>
      <c r="H35" s="134">
        <f t="shared" si="19"/>
        <v>497.80352480000005</v>
      </c>
      <c r="I35" s="197"/>
    </row>
    <row r="36" spans="2:248" s="127" customFormat="1" ht="15.75">
      <c r="B36" s="128"/>
      <c r="C36" s="135"/>
      <c r="D36" s="136"/>
      <c r="E36" s="186"/>
      <c r="F36" s="186">
        <v>0.3</v>
      </c>
      <c r="G36" s="186">
        <v>0.6</v>
      </c>
      <c r="H36" s="187">
        <v>0.1</v>
      </c>
      <c r="I36" s="198">
        <f t="shared" si="11"/>
        <v>0.99999999999999989</v>
      </c>
      <c r="J36" s="131"/>
      <c r="K36" s="143"/>
      <c r="L36" s="143"/>
      <c r="M36" s="143"/>
      <c r="N36" s="143"/>
      <c r="O36" s="131"/>
      <c r="P36" s="143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1"/>
      <c r="BA36" s="131"/>
      <c r="BB36" s="131"/>
      <c r="BC36" s="131"/>
      <c r="BD36" s="131"/>
      <c r="BE36" s="131"/>
      <c r="BF36" s="131"/>
      <c r="BG36" s="131"/>
      <c r="BH36" s="131"/>
      <c r="BI36" s="131"/>
      <c r="BJ36" s="131"/>
      <c r="BK36" s="131"/>
      <c r="BL36" s="131"/>
      <c r="BM36" s="131"/>
      <c r="BN36" s="131"/>
      <c r="BO36" s="131"/>
      <c r="BP36" s="131"/>
      <c r="BQ36" s="131"/>
      <c r="BR36" s="131"/>
      <c r="BS36" s="131"/>
      <c r="BT36" s="131"/>
      <c r="BU36" s="131"/>
      <c r="BV36" s="131"/>
      <c r="BW36" s="131"/>
      <c r="BX36" s="131"/>
      <c r="BY36" s="131"/>
      <c r="BZ36" s="131"/>
      <c r="CA36" s="131"/>
      <c r="CB36" s="131"/>
      <c r="CC36" s="131"/>
      <c r="CD36" s="131"/>
      <c r="CE36" s="131"/>
      <c r="CF36" s="131"/>
      <c r="CG36" s="131"/>
      <c r="CH36" s="131"/>
      <c r="CI36" s="131"/>
      <c r="CJ36" s="131"/>
      <c r="CK36" s="131"/>
      <c r="CL36" s="131"/>
      <c r="CM36" s="131"/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1"/>
      <c r="CZ36" s="131"/>
      <c r="DA36" s="131"/>
      <c r="DB36" s="131"/>
      <c r="DC36" s="131"/>
      <c r="DD36" s="131"/>
      <c r="DE36" s="131"/>
      <c r="DF36" s="131"/>
      <c r="DG36" s="131"/>
      <c r="DH36" s="131"/>
      <c r="DI36" s="131"/>
      <c r="DJ36" s="131"/>
      <c r="DK36" s="131"/>
      <c r="DL36" s="131"/>
      <c r="DM36" s="131"/>
      <c r="DN36" s="131"/>
      <c r="DO36" s="131"/>
      <c r="DP36" s="131"/>
      <c r="DQ36" s="131"/>
      <c r="DR36" s="131"/>
      <c r="DS36" s="131"/>
      <c r="DT36" s="131"/>
      <c r="DU36" s="131"/>
      <c r="DV36" s="131"/>
      <c r="DW36" s="131"/>
      <c r="DX36" s="131"/>
      <c r="DY36" s="131"/>
      <c r="DZ36" s="131"/>
      <c r="EA36" s="131"/>
      <c r="EB36" s="131"/>
      <c r="EC36" s="131"/>
      <c r="ED36" s="131"/>
      <c r="EE36" s="131"/>
      <c r="EF36" s="131"/>
      <c r="EG36" s="131"/>
      <c r="EH36" s="131"/>
      <c r="EI36" s="131"/>
      <c r="EJ36" s="131"/>
      <c r="EK36" s="131"/>
      <c r="EL36" s="131"/>
      <c r="EM36" s="131"/>
      <c r="EN36" s="131"/>
      <c r="EO36" s="131"/>
      <c r="EP36" s="131"/>
      <c r="EQ36" s="131"/>
      <c r="ER36" s="131"/>
      <c r="ES36" s="131"/>
      <c r="ET36" s="131"/>
      <c r="EU36" s="131"/>
      <c r="EV36" s="131"/>
      <c r="EW36" s="131"/>
      <c r="EX36" s="131"/>
      <c r="EY36" s="131"/>
      <c r="EZ36" s="131"/>
      <c r="FA36" s="131"/>
      <c r="FB36" s="131"/>
      <c r="FC36" s="131"/>
      <c r="FD36" s="131"/>
      <c r="FE36" s="131"/>
      <c r="FF36" s="131"/>
      <c r="FG36" s="131"/>
      <c r="FH36" s="131"/>
      <c r="FI36" s="131"/>
      <c r="FJ36" s="131"/>
      <c r="FK36" s="131"/>
      <c r="FL36" s="131"/>
      <c r="FM36" s="131"/>
      <c r="FN36" s="131"/>
      <c r="FO36" s="131"/>
      <c r="FP36" s="131"/>
      <c r="FQ36" s="131"/>
      <c r="FR36" s="131"/>
      <c r="FS36" s="131"/>
      <c r="FT36" s="131"/>
      <c r="FU36" s="131"/>
      <c r="FV36" s="131"/>
      <c r="FW36" s="131"/>
      <c r="FX36" s="131"/>
      <c r="FY36" s="131"/>
      <c r="FZ36" s="131"/>
      <c r="GA36" s="131"/>
      <c r="GB36" s="131"/>
      <c r="GC36" s="131"/>
      <c r="GD36" s="131"/>
      <c r="GE36" s="131"/>
      <c r="GF36" s="131"/>
      <c r="GG36" s="131"/>
      <c r="GH36" s="131"/>
      <c r="GI36" s="131"/>
      <c r="GJ36" s="131"/>
      <c r="GK36" s="131"/>
      <c r="GL36" s="131"/>
      <c r="GM36" s="131"/>
      <c r="GN36" s="131"/>
      <c r="GO36" s="131"/>
      <c r="GP36" s="131"/>
      <c r="GQ36" s="131"/>
      <c r="GR36" s="131"/>
      <c r="GS36" s="131"/>
      <c r="GT36" s="131"/>
      <c r="GU36" s="131"/>
      <c r="GV36" s="131"/>
      <c r="GW36" s="131"/>
      <c r="GX36" s="131"/>
      <c r="GY36" s="131"/>
      <c r="GZ36" s="131"/>
      <c r="HA36" s="131"/>
      <c r="HB36" s="131"/>
      <c r="HC36" s="131"/>
      <c r="HD36" s="131"/>
      <c r="HE36" s="131"/>
      <c r="HF36" s="131"/>
      <c r="HG36" s="131"/>
      <c r="HH36" s="131"/>
      <c r="HI36" s="131"/>
      <c r="HJ36" s="131"/>
      <c r="HK36" s="131"/>
      <c r="HL36" s="131"/>
      <c r="HM36" s="131"/>
      <c r="HN36" s="131"/>
      <c r="HO36" s="131"/>
      <c r="HP36" s="131"/>
      <c r="HQ36" s="131"/>
      <c r="HR36" s="131"/>
      <c r="HS36" s="131"/>
      <c r="HT36" s="131"/>
      <c r="HU36" s="131"/>
      <c r="HV36" s="131"/>
      <c r="HW36" s="131"/>
      <c r="HX36" s="131"/>
      <c r="HY36" s="131"/>
      <c r="HZ36" s="131"/>
      <c r="IA36" s="131"/>
      <c r="IB36" s="131"/>
      <c r="IC36" s="131"/>
      <c r="ID36" s="131"/>
      <c r="IE36" s="131"/>
      <c r="IF36" s="131"/>
      <c r="IG36" s="131"/>
      <c r="IH36" s="131"/>
      <c r="II36" s="131"/>
      <c r="IJ36" s="131"/>
      <c r="IK36" s="131"/>
      <c r="IL36" s="131"/>
      <c r="IM36" s="131"/>
      <c r="IN36" s="131"/>
    </row>
    <row r="37" spans="2:248" ht="15.75">
      <c r="B37" s="132" t="s">
        <v>71</v>
      </c>
      <c r="C37" s="190" t="s">
        <v>243</v>
      </c>
      <c r="D37" s="184">
        <f>PLANILHA!G64</f>
        <v>3623.4735240000005</v>
      </c>
      <c r="E37" s="133">
        <f>IF(E38&lt;&gt;"",$D37*E38,0)</f>
        <v>0</v>
      </c>
      <c r="F37" s="133">
        <f t="shared" ref="F37:H39" si="20">IF(F38&lt;&gt;"",$D37*F38,0)</f>
        <v>1087.0420572</v>
      </c>
      <c r="G37" s="133">
        <f t="shared" si="20"/>
        <v>2174.0841144000001</v>
      </c>
      <c r="H37" s="134">
        <f t="shared" si="20"/>
        <v>362.34735240000009</v>
      </c>
      <c r="I37" s="196"/>
    </row>
    <row r="38" spans="2:248" s="127" customFormat="1" ht="15.75">
      <c r="B38" s="128"/>
      <c r="C38" s="129"/>
      <c r="D38" s="130"/>
      <c r="E38" s="186"/>
      <c r="F38" s="186">
        <v>0.3</v>
      </c>
      <c r="G38" s="186">
        <v>0.6</v>
      </c>
      <c r="H38" s="187">
        <v>0.1</v>
      </c>
      <c r="I38" s="195">
        <f t="shared" si="11"/>
        <v>0.99999999999999989</v>
      </c>
      <c r="J38" s="131"/>
      <c r="K38" s="143"/>
      <c r="L38" s="143"/>
      <c r="M38" s="143"/>
      <c r="N38" s="143"/>
      <c r="O38" s="131"/>
      <c r="P38" s="143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31"/>
      <c r="BL38" s="131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  <c r="CE38" s="131"/>
      <c r="CF38" s="131"/>
      <c r="CG38" s="131"/>
      <c r="CH38" s="131"/>
      <c r="CI38" s="131"/>
      <c r="CJ38" s="131"/>
      <c r="CK38" s="131"/>
      <c r="CL38" s="131"/>
      <c r="CM38" s="131"/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1"/>
      <c r="CZ38" s="131"/>
      <c r="DA38" s="131"/>
      <c r="DB38" s="131"/>
      <c r="DC38" s="131"/>
      <c r="DD38" s="131"/>
      <c r="DE38" s="131"/>
      <c r="DF38" s="131"/>
      <c r="DG38" s="131"/>
      <c r="DH38" s="131"/>
      <c r="DI38" s="131"/>
      <c r="DJ38" s="131"/>
      <c r="DK38" s="131"/>
      <c r="DL38" s="131"/>
      <c r="DM38" s="131"/>
      <c r="DN38" s="131"/>
      <c r="DO38" s="131"/>
      <c r="DP38" s="131"/>
      <c r="DQ38" s="131"/>
      <c r="DR38" s="131"/>
      <c r="DS38" s="131"/>
      <c r="DT38" s="131"/>
      <c r="DU38" s="131"/>
      <c r="DV38" s="131"/>
      <c r="DW38" s="131"/>
      <c r="DX38" s="131"/>
      <c r="DY38" s="131"/>
      <c r="DZ38" s="131"/>
      <c r="EA38" s="131"/>
      <c r="EB38" s="131"/>
      <c r="EC38" s="131"/>
      <c r="ED38" s="131"/>
      <c r="EE38" s="131"/>
      <c r="EF38" s="131"/>
      <c r="EG38" s="131"/>
      <c r="EH38" s="131"/>
      <c r="EI38" s="131"/>
      <c r="EJ38" s="131"/>
      <c r="EK38" s="131"/>
      <c r="EL38" s="131"/>
      <c r="EM38" s="131"/>
      <c r="EN38" s="131"/>
      <c r="EO38" s="131"/>
      <c r="EP38" s="131"/>
      <c r="EQ38" s="131"/>
      <c r="ER38" s="131"/>
      <c r="ES38" s="131"/>
      <c r="ET38" s="131"/>
      <c r="EU38" s="131"/>
      <c r="EV38" s="131"/>
      <c r="EW38" s="131"/>
      <c r="EX38" s="131"/>
      <c r="EY38" s="131"/>
      <c r="EZ38" s="131"/>
      <c r="FA38" s="131"/>
      <c r="FB38" s="131"/>
      <c r="FC38" s="131"/>
      <c r="FD38" s="131"/>
      <c r="FE38" s="131"/>
      <c r="FF38" s="131"/>
      <c r="FG38" s="131"/>
      <c r="FH38" s="131"/>
      <c r="FI38" s="131"/>
      <c r="FJ38" s="131"/>
      <c r="FK38" s="131"/>
      <c r="FL38" s="131"/>
      <c r="FM38" s="131"/>
      <c r="FN38" s="131"/>
      <c r="FO38" s="131"/>
      <c r="FP38" s="131"/>
      <c r="FQ38" s="131"/>
      <c r="FR38" s="131"/>
      <c r="FS38" s="131"/>
      <c r="FT38" s="131"/>
      <c r="FU38" s="131"/>
      <c r="FV38" s="131"/>
      <c r="FW38" s="131"/>
      <c r="FX38" s="131"/>
      <c r="FY38" s="131"/>
      <c r="FZ38" s="131"/>
      <c r="GA38" s="131"/>
      <c r="GB38" s="131"/>
      <c r="GC38" s="131"/>
      <c r="GD38" s="131"/>
      <c r="GE38" s="131"/>
      <c r="GF38" s="131"/>
      <c r="GG38" s="131"/>
      <c r="GH38" s="131"/>
      <c r="GI38" s="131"/>
      <c r="GJ38" s="131"/>
      <c r="GK38" s="131"/>
      <c r="GL38" s="131"/>
      <c r="GM38" s="131"/>
      <c r="GN38" s="131"/>
      <c r="GO38" s="131"/>
      <c r="GP38" s="131"/>
      <c r="GQ38" s="131"/>
      <c r="GR38" s="131"/>
      <c r="GS38" s="131"/>
      <c r="GT38" s="131"/>
      <c r="GU38" s="131"/>
      <c r="GV38" s="131"/>
      <c r="GW38" s="131"/>
      <c r="GX38" s="131"/>
      <c r="GY38" s="131"/>
      <c r="GZ38" s="131"/>
      <c r="HA38" s="131"/>
      <c r="HB38" s="131"/>
      <c r="HC38" s="131"/>
      <c r="HD38" s="131"/>
      <c r="HE38" s="131"/>
      <c r="HF38" s="131"/>
      <c r="HG38" s="131"/>
      <c r="HH38" s="131"/>
      <c r="HI38" s="131"/>
      <c r="HJ38" s="131"/>
      <c r="HK38" s="131"/>
      <c r="HL38" s="131"/>
      <c r="HM38" s="131"/>
      <c r="HN38" s="131"/>
      <c r="HO38" s="131"/>
      <c r="HP38" s="131"/>
      <c r="HQ38" s="131"/>
      <c r="HR38" s="131"/>
      <c r="HS38" s="131"/>
      <c r="HT38" s="131"/>
      <c r="HU38" s="131"/>
      <c r="HV38" s="131"/>
      <c r="HW38" s="131"/>
      <c r="HX38" s="131"/>
      <c r="HY38" s="131"/>
      <c r="HZ38" s="131"/>
      <c r="IA38" s="131"/>
      <c r="IB38" s="131"/>
      <c r="IC38" s="131"/>
      <c r="ID38" s="131"/>
      <c r="IE38" s="131"/>
      <c r="IF38" s="131"/>
      <c r="IG38" s="131"/>
      <c r="IH38" s="131"/>
      <c r="II38" s="131"/>
      <c r="IJ38" s="131"/>
      <c r="IK38" s="131"/>
      <c r="IL38" s="131"/>
      <c r="IM38" s="131"/>
      <c r="IN38" s="131"/>
    </row>
    <row r="39" spans="2:248" s="127" customFormat="1" ht="15.75">
      <c r="B39" s="132" t="s">
        <v>72</v>
      </c>
      <c r="C39" s="190" t="s">
        <v>471</v>
      </c>
      <c r="D39" s="184">
        <f>PLANILHA!G71</f>
        <v>760.76839999999982</v>
      </c>
      <c r="E39" s="133">
        <f>IF(E40&lt;&gt;"",$D39*E40,0)</f>
        <v>0</v>
      </c>
      <c r="F39" s="133">
        <f t="shared" si="20"/>
        <v>304.30735999999996</v>
      </c>
      <c r="G39" s="133">
        <f t="shared" si="20"/>
        <v>380.38419999999991</v>
      </c>
      <c r="H39" s="134">
        <f t="shared" si="20"/>
        <v>76.07683999999999</v>
      </c>
      <c r="I39" s="196"/>
      <c r="J39" s="131"/>
      <c r="K39" s="143"/>
      <c r="L39" s="143"/>
      <c r="M39" s="143"/>
      <c r="N39" s="143"/>
      <c r="O39" s="131"/>
      <c r="P39" s="143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1"/>
      <c r="BA39" s="131"/>
      <c r="BB39" s="131"/>
      <c r="BC39" s="131"/>
      <c r="BD39" s="131"/>
      <c r="BE39" s="131"/>
      <c r="BF39" s="131"/>
      <c r="BG39" s="131"/>
      <c r="BH39" s="131"/>
      <c r="BI39" s="131"/>
      <c r="BJ39" s="131"/>
      <c r="BK39" s="131"/>
      <c r="BL39" s="131"/>
      <c r="BM39" s="131"/>
      <c r="BN39" s="131"/>
      <c r="BO39" s="131"/>
      <c r="BP39" s="131"/>
      <c r="BQ39" s="131"/>
      <c r="BR39" s="131"/>
      <c r="BS39" s="131"/>
      <c r="BT39" s="131"/>
      <c r="BU39" s="131"/>
      <c r="BV39" s="131"/>
      <c r="BW39" s="131"/>
      <c r="BX39" s="131"/>
      <c r="BY39" s="131"/>
      <c r="BZ39" s="131"/>
      <c r="CA39" s="131"/>
      <c r="CB39" s="131"/>
      <c r="CC39" s="131"/>
      <c r="CD39" s="131"/>
      <c r="CE39" s="131"/>
      <c r="CF39" s="131"/>
      <c r="CG39" s="131"/>
      <c r="CH39" s="131"/>
      <c r="CI39" s="131"/>
      <c r="CJ39" s="131"/>
      <c r="CK39" s="131"/>
      <c r="CL39" s="131"/>
      <c r="CM39" s="131"/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1"/>
      <c r="CZ39" s="131"/>
      <c r="DA39" s="131"/>
      <c r="DB39" s="131"/>
      <c r="DC39" s="131"/>
      <c r="DD39" s="131"/>
      <c r="DE39" s="131"/>
      <c r="DF39" s="131"/>
      <c r="DG39" s="131"/>
      <c r="DH39" s="131"/>
      <c r="DI39" s="131"/>
      <c r="DJ39" s="131"/>
      <c r="DK39" s="131"/>
      <c r="DL39" s="131"/>
      <c r="DM39" s="131"/>
      <c r="DN39" s="131"/>
      <c r="DO39" s="131"/>
      <c r="DP39" s="131"/>
      <c r="DQ39" s="131"/>
      <c r="DR39" s="131"/>
      <c r="DS39" s="131"/>
      <c r="DT39" s="131"/>
      <c r="DU39" s="131"/>
      <c r="DV39" s="131"/>
      <c r="DW39" s="131"/>
      <c r="DX39" s="131"/>
      <c r="DY39" s="131"/>
      <c r="DZ39" s="131"/>
      <c r="EA39" s="131"/>
      <c r="EB39" s="131"/>
      <c r="EC39" s="131"/>
      <c r="ED39" s="131"/>
      <c r="EE39" s="131"/>
      <c r="EF39" s="131"/>
      <c r="EG39" s="131"/>
      <c r="EH39" s="131"/>
      <c r="EI39" s="131"/>
      <c r="EJ39" s="131"/>
      <c r="EK39" s="131"/>
      <c r="EL39" s="131"/>
      <c r="EM39" s="131"/>
      <c r="EN39" s="131"/>
      <c r="EO39" s="131"/>
      <c r="EP39" s="131"/>
      <c r="EQ39" s="131"/>
      <c r="ER39" s="131"/>
      <c r="ES39" s="131"/>
      <c r="ET39" s="131"/>
      <c r="EU39" s="131"/>
      <c r="EV39" s="131"/>
      <c r="EW39" s="131"/>
      <c r="EX39" s="131"/>
      <c r="EY39" s="131"/>
      <c r="EZ39" s="131"/>
      <c r="FA39" s="131"/>
      <c r="FB39" s="131"/>
      <c r="FC39" s="131"/>
      <c r="FD39" s="131"/>
      <c r="FE39" s="131"/>
      <c r="FF39" s="131"/>
      <c r="FG39" s="131"/>
      <c r="FH39" s="131"/>
      <c r="FI39" s="131"/>
      <c r="FJ39" s="131"/>
      <c r="FK39" s="131"/>
      <c r="FL39" s="131"/>
      <c r="FM39" s="131"/>
      <c r="FN39" s="131"/>
      <c r="FO39" s="131"/>
      <c r="FP39" s="131"/>
      <c r="FQ39" s="131"/>
      <c r="FR39" s="131"/>
      <c r="FS39" s="131"/>
      <c r="FT39" s="131"/>
      <c r="FU39" s="131"/>
      <c r="FV39" s="131"/>
      <c r="FW39" s="131"/>
      <c r="FX39" s="131"/>
      <c r="FY39" s="131"/>
      <c r="FZ39" s="131"/>
      <c r="GA39" s="131"/>
      <c r="GB39" s="131"/>
      <c r="GC39" s="131"/>
      <c r="GD39" s="131"/>
      <c r="GE39" s="131"/>
      <c r="GF39" s="131"/>
      <c r="GG39" s="131"/>
      <c r="GH39" s="131"/>
      <c r="GI39" s="131"/>
      <c r="GJ39" s="131"/>
      <c r="GK39" s="131"/>
      <c r="GL39" s="131"/>
      <c r="GM39" s="131"/>
      <c r="GN39" s="131"/>
      <c r="GO39" s="131"/>
      <c r="GP39" s="131"/>
      <c r="GQ39" s="131"/>
      <c r="GR39" s="131"/>
      <c r="GS39" s="131"/>
      <c r="GT39" s="131"/>
      <c r="GU39" s="131"/>
      <c r="GV39" s="131"/>
      <c r="GW39" s="131"/>
      <c r="GX39" s="131"/>
      <c r="GY39" s="131"/>
      <c r="GZ39" s="131"/>
      <c r="HA39" s="131"/>
      <c r="HB39" s="131"/>
      <c r="HC39" s="131"/>
      <c r="HD39" s="131"/>
      <c r="HE39" s="131"/>
      <c r="HF39" s="131"/>
      <c r="HG39" s="131"/>
      <c r="HH39" s="131"/>
      <c r="HI39" s="131"/>
      <c r="HJ39" s="131"/>
      <c r="HK39" s="131"/>
      <c r="HL39" s="131"/>
      <c r="HM39" s="131"/>
      <c r="HN39" s="131"/>
      <c r="HO39" s="131"/>
      <c r="HP39" s="131"/>
      <c r="HQ39" s="131"/>
      <c r="HR39" s="131"/>
      <c r="HS39" s="131"/>
      <c r="HT39" s="131"/>
      <c r="HU39" s="131"/>
      <c r="HV39" s="131"/>
      <c r="HW39" s="131"/>
      <c r="HX39" s="131"/>
      <c r="HY39" s="131"/>
      <c r="HZ39" s="131"/>
      <c r="IA39" s="131"/>
      <c r="IB39" s="131"/>
      <c r="IC39" s="131"/>
      <c r="ID39" s="131"/>
      <c r="IE39" s="131"/>
      <c r="IF39" s="131"/>
      <c r="IG39" s="131"/>
      <c r="IH39" s="131"/>
      <c r="II39" s="131"/>
      <c r="IJ39" s="131"/>
      <c r="IK39" s="131"/>
      <c r="IL39" s="131"/>
      <c r="IM39" s="131"/>
      <c r="IN39" s="131"/>
    </row>
    <row r="40" spans="2:248" s="127" customFormat="1" ht="15.75">
      <c r="B40" s="128"/>
      <c r="C40" s="129"/>
      <c r="D40" s="130"/>
      <c r="E40" s="186"/>
      <c r="F40" s="186">
        <v>0.4</v>
      </c>
      <c r="G40" s="186">
        <v>0.5</v>
      </c>
      <c r="H40" s="187">
        <v>0.1</v>
      </c>
      <c r="I40" s="195">
        <f t="shared" ref="I40" si="21">SUM(E40:H40)</f>
        <v>1</v>
      </c>
      <c r="J40" s="131"/>
      <c r="K40" s="143"/>
      <c r="L40" s="143"/>
      <c r="M40" s="143"/>
      <c r="N40" s="143"/>
      <c r="O40" s="131"/>
      <c r="P40" s="143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1"/>
      <c r="BI40" s="131"/>
      <c r="BJ40" s="131"/>
      <c r="BK40" s="131"/>
      <c r="BL40" s="131"/>
      <c r="BM40" s="131"/>
      <c r="BN40" s="131"/>
      <c r="BO40" s="131"/>
      <c r="BP40" s="131"/>
      <c r="BQ40" s="131"/>
      <c r="BR40" s="131"/>
      <c r="BS40" s="131"/>
      <c r="BT40" s="131"/>
      <c r="BU40" s="131"/>
      <c r="BV40" s="131"/>
      <c r="BW40" s="131"/>
      <c r="BX40" s="131"/>
      <c r="BY40" s="131"/>
      <c r="BZ40" s="131"/>
      <c r="CA40" s="131"/>
      <c r="CB40" s="131"/>
      <c r="CC40" s="131"/>
      <c r="CD40" s="131"/>
      <c r="CE40" s="131"/>
      <c r="CF40" s="131"/>
      <c r="CG40" s="131"/>
      <c r="CH40" s="131"/>
      <c r="CI40" s="131"/>
      <c r="CJ40" s="131"/>
      <c r="CK40" s="131"/>
      <c r="CL40" s="131"/>
      <c r="CM40" s="131"/>
      <c r="CN40" s="131"/>
      <c r="CO40" s="131"/>
      <c r="CP40" s="131"/>
      <c r="CQ40" s="131"/>
      <c r="CR40" s="131"/>
      <c r="CS40" s="131"/>
      <c r="CT40" s="131"/>
      <c r="CU40" s="131"/>
      <c r="CV40" s="131"/>
      <c r="CW40" s="131"/>
      <c r="CX40" s="131"/>
      <c r="CY40" s="131"/>
      <c r="CZ40" s="131"/>
      <c r="DA40" s="131"/>
      <c r="DB40" s="131"/>
      <c r="DC40" s="131"/>
      <c r="DD40" s="131"/>
      <c r="DE40" s="131"/>
      <c r="DF40" s="131"/>
      <c r="DG40" s="131"/>
      <c r="DH40" s="131"/>
      <c r="DI40" s="131"/>
      <c r="DJ40" s="131"/>
      <c r="DK40" s="131"/>
      <c r="DL40" s="131"/>
      <c r="DM40" s="131"/>
      <c r="DN40" s="131"/>
      <c r="DO40" s="131"/>
      <c r="DP40" s="131"/>
      <c r="DQ40" s="131"/>
      <c r="DR40" s="131"/>
      <c r="DS40" s="131"/>
      <c r="DT40" s="131"/>
      <c r="DU40" s="131"/>
      <c r="DV40" s="131"/>
      <c r="DW40" s="131"/>
      <c r="DX40" s="131"/>
      <c r="DY40" s="131"/>
      <c r="DZ40" s="131"/>
      <c r="EA40" s="131"/>
      <c r="EB40" s="131"/>
      <c r="EC40" s="131"/>
      <c r="ED40" s="131"/>
      <c r="EE40" s="131"/>
      <c r="EF40" s="131"/>
      <c r="EG40" s="131"/>
      <c r="EH40" s="131"/>
      <c r="EI40" s="131"/>
      <c r="EJ40" s="131"/>
      <c r="EK40" s="131"/>
      <c r="EL40" s="131"/>
      <c r="EM40" s="131"/>
      <c r="EN40" s="131"/>
      <c r="EO40" s="131"/>
      <c r="EP40" s="131"/>
      <c r="EQ40" s="131"/>
      <c r="ER40" s="131"/>
      <c r="ES40" s="131"/>
      <c r="ET40" s="131"/>
      <c r="EU40" s="131"/>
      <c r="EV40" s="131"/>
      <c r="EW40" s="131"/>
      <c r="EX40" s="131"/>
      <c r="EY40" s="131"/>
      <c r="EZ40" s="131"/>
      <c r="FA40" s="131"/>
      <c r="FB40" s="131"/>
      <c r="FC40" s="131"/>
      <c r="FD40" s="131"/>
      <c r="FE40" s="131"/>
      <c r="FF40" s="131"/>
      <c r="FG40" s="131"/>
      <c r="FH40" s="131"/>
      <c r="FI40" s="131"/>
      <c r="FJ40" s="131"/>
      <c r="FK40" s="131"/>
      <c r="FL40" s="131"/>
      <c r="FM40" s="131"/>
      <c r="FN40" s="131"/>
      <c r="FO40" s="131"/>
      <c r="FP40" s="131"/>
      <c r="FQ40" s="131"/>
      <c r="FR40" s="131"/>
      <c r="FS40" s="131"/>
      <c r="FT40" s="131"/>
      <c r="FU40" s="131"/>
      <c r="FV40" s="131"/>
      <c r="FW40" s="131"/>
      <c r="FX40" s="131"/>
      <c r="FY40" s="131"/>
      <c r="FZ40" s="131"/>
      <c r="GA40" s="131"/>
      <c r="GB40" s="131"/>
      <c r="GC40" s="131"/>
      <c r="GD40" s="131"/>
      <c r="GE40" s="131"/>
      <c r="GF40" s="131"/>
      <c r="GG40" s="131"/>
      <c r="GH40" s="131"/>
      <c r="GI40" s="131"/>
      <c r="GJ40" s="131"/>
      <c r="GK40" s="131"/>
      <c r="GL40" s="131"/>
      <c r="GM40" s="131"/>
      <c r="GN40" s="131"/>
      <c r="GO40" s="131"/>
      <c r="GP40" s="131"/>
      <c r="GQ40" s="131"/>
      <c r="GR40" s="131"/>
      <c r="GS40" s="131"/>
      <c r="GT40" s="131"/>
      <c r="GU40" s="131"/>
      <c r="GV40" s="131"/>
      <c r="GW40" s="131"/>
      <c r="GX40" s="131"/>
      <c r="GY40" s="131"/>
      <c r="GZ40" s="131"/>
      <c r="HA40" s="131"/>
      <c r="HB40" s="131"/>
      <c r="HC40" s="131"/>
      <c r="HD40" s="131"/>
      <c r="HE40" s="131"/>
      <c r="HF40" s="131"/>
      <c r="HG40" s="131"/>
      <c r="HH40" s="131"/>
      <c r="HI40" s="131"/>
      <c r="HJ40" s="131"/>
      <c r="HK40" s="131"/>
      <c r="HL40" s="131"/>
      <c r="HM40" s="131"/>
      <c r="HN40" s="131"/>
      <c r="HO40" s="131"/>
      <c r="HP40" s="131"/>
      <c r="HQ40" s="131"/>
      <c r="HR40" s="131"/>
      <c r="HS40" s="131"/>
      <c r="HT40" s="131"/>
      <c r="HU40" s="131"/>
      <c r="HV40" s="131"/>
      <c r="HW40" s="131"/>
      <c r="HX40" s="131"/>
      <c r="HY40" s="131"/>
      <c r="HZ40" s="131"/>
      <c r="IA40" s="131"/>
      <c r="IB40" s="131"/>
      <c r="IC40" s="131"/>
      <c r="ID40" s="131"/>
      <c r="IE40" s="131"/>
      <c r="IF40" s="131"/>
      <c r="IG40" s="131"/>
      <c r="IH40" s="131"/>
      <c r="II40" s="131"/>
      <c r="IJ40" s="131"/>
      <c r="IK40" s="131"/>
      <c r="IL40" s="131"/>
      <c r="IM40" s="131"/>
      <c r="IN40" s="131"/>
    </row>
    <row r="41" spans="2:248" ht="15.75">
      <c r="B41" s="132" t="s">
        <v>73</v>
      </c>
      <c r="C41" s="183" t="s">
        <v>267</v>
      </c>
      <c r="D41" s="184">
        <f>PLANILHA!G75</f>
        <v>1939.4707000000001</v>
      </c>
      <c r="E41" s="133">
        <f>IF(E42&lt;&gt;"",$D41*E42,0)</f>
        <v>581.84121000000005</v>
      </c>
      <c r="F41" s="133">
        <f t="shared" ref="F41:H41" si="22">IF(F42&lt;&gt;"",$D41*F42,0)</f>
        <v>775.7882800000001</v>
      </c>
      <c r="G41" s="133">
        <f t="shared" si="22"/>
        <v>581.84121000000005</v>
      </c>
      <c r="H41" s="134">
        <f t="shared" si="22"/>
        <v>0</v>
      </c>
      <c r="I41" s="196"/>
    </row>
    <row r="42" spans="2:248" s="127" customFormat="1" ht="15.75">
      <c r="B42" s="128"/>
      <c r="C42" s="135"/>
      <c r="D42" s="130"/>
      <c r="E42" s="186">
        <v>0.3</v>
      </c>
      <c r="F42" s="186">
        <v>0.4</v>
      </c>
      <c r="G42" s="186">
        <v>0.3</v>
      </c>
      <c r="H42" s="187"/>
      <c r="I42" s="195">
        <f t="shared" si="11"/>
        <v>1</v>
      </c>
      <c r="J42" s="131"/>
      <c r="K42" s="143"/>
      <c r="L42" s="143"/>
      <c r="M42" s="143"/>
      <c r="N42" s="143"/>
      <c r="O42" s="131"/>
      <c r="P42" s="143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31"/>
      <c r="AV42" s="131"/>
      <c r="AW42" s="131"/>
      <c r="AX42" s="131"/>
      <c r="AY42" s="131"/>
      <c r="AZ42" s="131"/>
      <c r="BA42" s="131"/>
      <c r="BB42" s="131"/>
      <c r="BC42" s="131"/>
      <c r="BD42" s="131"/>
      <c r="BE42" s="131"/>
      <c r="BF42" s="131"/>
      <c r="BG42" s="131"/>
      <c r="BH42" s="131"/>
      <c r="BI42" s="131"/>
      <c r="BJ42" s="131"/>
      <c r="BK42" s="131"/>
      <c r="BL42" s="131"/>
      <c r="BM42" s="131"/>
      <c r="BN42" s="131"/>
      <c r="BO42" s="131"/>
      <c r="BP42" s="131"/>
      <c r="BQ42" s="131"/>
      <c r="BR42" s="131"/>
      <c r="BS42" s="131"/>
      <c r="BT42" s="131"/>
      <c r="BU42" s="131"/>
      <c r="BV42" s="131"/>
      <c r="BW42" s="131"/>
      <c r="BX42" s="131"/>
      <c r="BY42" s="131"/>
      <c r="BZ42" s="131"/>
      <c r="CA42" s="131"/>
      <c r="CB42" s="131"/>
      <c r="CC42" s="131"/>
      <c r="CD42" s="131"/>
      <c r="CE42" s="131"/>
      <c r="CF42" s="131"/>
      <c r="CG42" s="131"/>
      <c r="CH42" s="131"/>
      <c r="CI42" s="131"/>
      <c r="CJ42" s="131"/>
      <c r="CK42" s="131"/>
      <c r="CL42" s="131"/>
      <c r="CM42" s="131"/>
      <c r="CN42" s="131"/>
      <c r="CO42" s="131"/>
      <c r="CP42" s="131"/>
      <c r="CQ42" s="131"/>
      <c r="CR42" s="131"/>
      <c r="CS42" s="131"/>
      <c r="CT42" s="131"/>
      <c r="CU42" s="131"/>
      <c r="CV42" s="131"/>
      <c r="CW42" s="131"/>
      <c r="CX42" s="131"/>
      <c r="CY42" s="131"/>
      <c r="CZ42" s="131"/>
      <c r="DA42" s="131"/>
      <c r="DB42" s="131"/>
      <c r="DC42" s="131"/>
      <c r="DD42" s="131"/>
      <c r="DE42" s="131"/>
      <c r="DF42" s="131"/>
      <c r="DG42" s="131"/>
      <c r="DH42" s="131"/>
      <c r="DI42" s="131"/>
      <c r="DJ42" s="131"/>
      <c r="DK42" s="131"/>
      <c r="DL42" s="131"/>
      <c r="DM42" s="131"/>
      <c r="DN42" s="131"/>
      <c r="DO42" s="131"/>
      <c r="DP42" s="131"/>
      <c r="DQ42" s="131"/>
      <c r="DR42" s="131"/>
      <c r="DS42" s="131"/>
      <c r="DT42" s="131"/>
      <c r="DU42" s="131"/>
      <c r="DV42" s="131"/>
      <c r="DW42" s="131"/>
      <c r="DX42" s="131"/>
      <c r="DY42" s="131"/>
      <c r="DZ42" s="131"/>
      <c r="EA42" s="131"/>
      <c r="EB42" s="131"/>
      <c r="EC42" s="131"/>
      <c r="ED42" s="131"/>
      <c r="EE42" s="131"/>
      <c r="EF42" s="131"/>
      <c r="EG42" s="131"/>
      <c r="EH42" s="131"/>
      <c r="EI42" s="131"/>
      <c r="EJ42" s="131"/>
      <c r="EK42" s="131"/>
      <c r="EL42" s="131"/>
      <c r="EM42" s="131"/>
      <c r="EN42" s="131"/>
      <c r="EO42" s="131"/>
      <c r="EP42" s="131"/>
      <c r="EQ42" s="131"/>
      <c r="ER42" s="131"/>
      <c r="ES42" s="131"/>
      <c r="ET42" s="131"/>
      <c r="EU42" s="131"/>
      <c r="EV42" s="131"/>
      <c r="EW42" s="131"/>
      <c r="EX42" s="131"/>
      <c r="EY42" s="131"/>
      <c r="EZ42" s="131"/>
      <c r="FA42" s="131"/>
      <c r="FB42" s="131"/>
      <c r="FC42" s="131"/>
      <c r="FD42" s="131"/>
      <c r="FE42" s="131"/>
      <c r="FF42" s="131"/>
      <c r="FG42" s="131"/>
      <c r="FH42" s="131"/>
      <c r="FI42" s="131"/>
      <c r="FJ42" s="131"/>
      <c r="FK42" s="131"/>
      <c r="FL42" s="131"/>
      <c r="FM42" s="131"/>
      <c r="FN42" s="131"/>
      <c r="FO42" s="131"/>
      <c r="FP42" s="131"/>
      <c r="FQ42" s="131"/>
      <c r="FR42" s="131"/>
      <c r="FS42" s="131"/>
      <c r="FT42" s="131"/>
      <c r="FU42" s="131"/>
      <c r="FV42" s="131"/>
      <c r="FW42" s="131"/>
      <c r="FX42" s="131"/>
      <c r="FY42" s="131"/>
      <c r="FZ42" s="131"/>
      <c r="GA42" s="131"/>
      <c r="GB42" s="131"/>
      <c r="GC42" s="131"/>
      <c r="GD42" s="131"/>
      <c r="GE42" s="131"/>
      <c r="GF42" s="131"/>
      <c r="GG42" s="131"/>
      <c r="GH42" s="131"/>
      <c r="GI42" s="131"/>
      <c r="GJ42" s="131"/>
      <c r="GK42" s="131"/>
      <c r="GL42" s="131"/>
      <c r="GM42" s="131"/>
      <c r="GN42" s="131"/>
      <c r="GO42" s="131"/>
      <c r="GP42" s="131"/>
      <c r="GQ42" s="131"/>
      <c r="GR42" s="131"/>
      <c r="GS42" s="131"/>
      <c r="GT42" s="131"/>
      <c r="GU42" s="131"/>
      <c r="GV42" s="131"/>
      <c r="GW42" s="131"/>
      <c r="GX42" s="131"/>
      <c r="GY42" s="131"/>
      <c r="GZ42" s="131"/>
      <c r="HA42" s="131"/>
      <c r="HB42" s="131"/>
      <c r="HC42" s="131"/>
      <c r="HD42" s="131"/>
      <c r="HE42" s="131"/>
      <c r="HF42" s="131"/>
      <c r="HG42" s="131"/>
      <c r="HH42" s="131"/>
      <c r="HI42" s="131"/>
      <c r="HJ42" s="131"/>
      <c r="HK42" s="131"/>
      <c r="HL42" s="131"/>
      <c r="HM42" s="131"/>
      <c r="HN42" s="131"/>
      <c r="HO42" s="131"/>
      <c r="HP42" s="131"/>
      <c r="HQ42" s="131"/>
      <c r="HR42" s="131"/>
      <c r="HS42" s="131"/>
      <c r="HT42" s="131"/>
      <c r="HU42" s="131"/>
      <c r="HV42" s="131"/>
      <c r="HW42" s="131"/>
      <c r="HX42" s="131"/>
      <c r="HY42" s="131"/>
      <c r="HZ42" s="131"/>
      <c r="IA42" s="131"/>
      <c r="IB42" s="131"/>
      <c r="IC42" s="131"/>
      <c r="ID42" s="131"/>
      <c r="IE42" s="131"/>
      <c r="IF42" s="131"/>
      <c r="IG42" s="131"/>
      <c r="IH42" s="131"/>
      <c r="II42" s="131"/>
      <c r="IJ42" s="131"/>
      <c r="IK42" s="131"/>
      <c r="IL42" s="131"/>
      <c r="IM42" s="131"/>
      <c r="IN42" s="131"/>
    </row>
    <row r="43" spans="2:248" ht="15.75">
      <c r="B43" s="132" t="s">
        <v>74</v>
      </c>
      <c r="C43" s="183" t="s">
        <v>299</v>
      </c>
      <c r="D43" s="189">
        <f>PLANILHA!G88</f>
        <v>526.58000000000004</v>
      </c>
      <c r="E43" s="133">
        <f>IF(E44&lt;&gt;"",$D43*E44,0)</f>
        <v>0</v>
      </c>
      <c r="F43" s="133">
        <f t="shared" ref="F43:H43" si="23">IF(F44&lt;&gt;"",$D43*F44,0)</f>
        <v>0</v>
      </c>
      <c r="G43" s="133">
        <f t="shared" si="23"/>
        <v>0</v>
      </c>
      <c r="H43" s="134">
        <f t="shared" si="23"/>
        <v>526.58000000000004</v>
      </c>
      <c r="I43" s="197"/>
    </row>
    <row r="44" spans="2:248" s="127" customFormat="1" ht="15.75">
      <c r="B44" s="128"/>
      <c r="C44" s="135"/>
      <c r="D44" s="136"/>
      <c r="E44" s="186"/>
      <c r="F44" s="186"/>
      <c r="G44" s="186"/>
      <c r="H44" s="187">
        <v>1</v>
      </c>
      <c r="I44" s="198">
        <f t="shared" si="11"/>
        <v>1</v>
      </c>
      <c r="J44" s="131"/>
      <c r="K44" s="143"/>
      <c r="L44" s="143"/>
      <c r="M44" s="143"/>
      <c r="N44" s="143"/>
      <c r="O44" s="131"/>
      <c r="P44" s="143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131"/>
      <c r="BD44" s="131"/>
      <c r="BE44" s="131"/>
      <c r="BF44" s="131"/>
      <c r="BG44" s="131"/>
      <c r="BH44" s="131"/>
      <c r="BI44" s="131"/>
      <c r="BJ44" s="131"/>
      <c r="BK44" s="131"/>
      <c r="BL44" s="131"/>
      <c r="BM44" s="131"/>
      <c r="BN44" s="131"/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131"/>
      <c r="EH44" s="131"/>
      <c r="EI44" s="131"/>
      <c r="EJ44" s="131"/>
      <c r="EK44" s="131"/>
      <c r="EL44" s="131"/>
      <c r="EM44" s="131"/>
      <c r="EN44" s="131"/>
      <c r="EO44" s="131"/>
      <c r="EP44" s="131"/>
      <c r="EQ44" s="131"/>
      <c r="ER44" s="131"/>
      <c r="ES44" s="131"/>
      <c r="ET44" s="131"/>
      <c r="EU44" s="131"/>
      <c r="EV44" s="131"/>
      <c r="EW44" s="131"/>
      <c r="EX44" s="131"/>
      <c r="EY44" s="131"/>
      <c r="EZ44" s="131"/>
      <c r="FA44" s="131"/>
      <c r="FB44" s="131"/>
      <c r="FC44" s="131"/>
      <c r="FD44" s="131"/>
      <c r="FE44" s="131"/>
      <c r="FF44" s="131"/>
      <c r="FG44" s="131"/>
      <c r="FH44" s="131"/>
      <c r="FI44" s="131"/>
      <c r="FJ44" s="131"/>
      <c r="FK44" s="131"/>
      <c r="FL44" s="131"/>
      <c r="FM44" s="131"/>
      <c r="FN44" s="131"/>
      <c r="FO44" s="131"/>
      <c r="FP44" s="131"/>
      <c r="FQ44" s="131"/>
      <c r="FR44" s="131"/>
      <c r="FS44" s="131"/>
      <c r="FT44" s="131"/>
      <c r="FU44" s="131"/>
      <c r="FV44" s="131"/>
      <c r="FW44" s="131"/>
      <c r="FX44" s="131"/>
      <c r="FY44" s="131"/>
      <c r="FZ44" s="131"/>
      <c r="GA44" s="131"/>
      <c r="GB44" s="131"/>
      <c r="GC44" s="131"/>
      <c r="GD44" s="131"/>
      <c r="GE44" s="131"/>
      <c r="GF44" s="131"/>
      <c r="GG44" s="131"/>
      <c r="GH44" s="131"/>
      <c r="GI44" s="131"/>
      <c r="GJ44" s="131"/>
      <c r="GK44" s="131"/>
      <c r="GL44" s="131"/>
      <c r="GM44" s="131"/>
      <c r="GN44" s="131"/>
      <c r="GO44" s="131"/>
      <c r="GP44" s="131"/>
      <c r="GQ44" s="131"/>
      <c r="GR44" s="131"/>
      <c r="GS44" s="131"/>
      <c r="GT44" s="131"/>
      <c r="GU44" s="131"/>
      <c r="GV44" s="131"/>
      <c r="GW44" s="131"/>
      <c r="GX44" s="131"/>
      <c r="GY44" s="131"/>
      <c r="GZ44" s="131"/>
      <c r="HA44" s="131"/>
      <c r="HB44" s="131"/>
      <c r="HC44" s="131"/>
      <c r="HD44" s="131"/>
      <c r="HE44" s="131"/>
      <c r="HF44" s="131"/>
      <c r="HG44" s="131"/>
      <c r="HH44" s="131"/>
      <c r="HI44" s="131"/>
      <c r="HJ44" s="131"/>
      <c r="HK44" s="131"/>
      <c r="HL44" s="131"/>
      <c r="HM44" s="131"/>
      <c r="HN44" s="131"/>
      <c r="HO44" s="131"/>
      <c r="HP44" s="131"/>
      <c r="HQ44" s="131"/>
      <c r="HR44" s="131"/>
      <c r="HS44" s="131"/>
      <c r="HT44" s="131"/>
      <c r="HU44" s="131"/>
      <c r="HV44" s="131"/>
      <c r="HW44" s="131"/>
      <c r="HX44" s="131"/>
      <c r="HY44" s="131"/>
      <c r="HZ44" s="131"/>
      <c r="IA44" s="131"/>
      <c r="IB44" s="131"/>
      <c r="IC44" s="131"/>
      <c r="ID44" s="131"/>
      <c r="IE44" s="131"/>
      <c r="IF44" s="131"/>
      <c r="IG44" s="131"/>
      <c r="IH44" s="131"/>
      <c r="II44" s="131"/>
      <c r="IJ44" s="131"/>
      <c r="IK44" s="131"/>
      <c r="IL44" s="131"/>
      <c r="IM44" s="131"/>
      <c r="IN44" s="131"/>
    </row>
    <row r="45" spans="2:248" ht="15.75">
      <c r="B45" s="132" t="s">
        <v>75</v>
      </c>
      <c r="C45" s="190" t="s">
        <v>307</v>
      </c>
      <c r="D45" s="184">
        <f>PLANILHA!G91</f>
        <v>1288.6172000000001</v>
      </c>
      <c r="E45" s="133">
        <f>IF(E46&lt;&gt;"",$D45*E46,0)</f>
        <v>0</v>
      </c>
      <c r="F45" s="133">
        <f t="shared" ref="F45:H57" si="24">IF(F46&lt;&gt;"",$D45*F46,0)</f>
        <v>0</v>
      </c>
      <c r="G45" s="133">
        <f t="shared" si="24"/>
        <v>902.03204000000005</v>
      </c>
      <c r="H45" s="134">
        <f t="shared" si="24"/>
        <v>386.58516000000003</v>
      </c>
      <c r="I45" s="196"/>
    </row>
    <row r="46" spans="2:248" s="127" customFormat="1" ht="15.75">
      <c r="B46" s="128"/>
      <c r="C46" s="129"/>
      <c r="D46" s="130"/>
      <c r="E46" s="186"/>
      <c r="F46" s="186"/>
      <c r="G46" s="186">
        <v>0.7</v>
      </c>
      <c r="H46" s="187">
        <v>0.3</v>
      </c>
      <c r="I46" s="195">
        <f t="shared" si="11"/>
        <v>1</v>
      </c>
      <c r="J46" s="131"/>
      <c r="K46" s="143"/>
      <c r="L46" s="143"/>
      <c r="M46" s="143"/>
      <c r="N46" s="143"/>
      <c r="O46" s="131"/>
      <c r="P46" s="143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131"/>
      <c r="BD46" s="131"/>
      <c r="BE46" s="131"/>
      <c r="BF46" s="131"/>
      <c r="BG46" s="131"/>
      <c r="BH46" s="131"/>
      <c r="BI46" s="131"/>
      <c r="BJ46" s="131"/>
      <c r="BK46" s="131"/>
      <c r="BL46" s="131"/>
      <c r="BM46" s="131"/>
      <c r="BN46" s="131"/>
      <c r="BO46" s="131"/>
      <c r="BP46" s="131"/>
      <c r="BQ46" s="131"/>
      <c r="BR46" s="131"/>
      <c r="BS46" s="131"/>
      <c r="BT46" s="131"/>
      <c r="BU46" s="131"/>
      <c r="BV46" s="131"/>
      <c r="BW46" s="131"/>
      <c r="BX46" s="131"/>
      <c r="BY46" s="131"/>
      <c r="BZ46" s="131"/>
      <c r="CA46" s="131"/>
      <c r="CB46" s="131"/>
      <c r="CC46" s="131"/>
      <c r="CD46" s="131"/>
      <c r="CE46" s="131"/>
      <c r="CF46" s="131"/>
      <c r="CG46" s="131"/>
      <c r="CH46" s="131"/>
      <c r="CI46" s="131"/>
      <c r="CJ46" s="131"/>
      <c r="CK46" s="131"/>
      <c r="CL46" s="131"/>
      <c r="CM46" s="131"/>
      <c r="CN46" s="131"/>
      <c r="CO46" s="131"/>
      <c r="CP46" s="131"/>
      <c r="CQ46" s="131"/>
      <c r="CR46" s="131"/>
      <c r="CS46" s="131"/>
      <c r="CT46" s="131"/>
      <c r="CU46" s="131"/>
      <c r="CV46" s="131"/>
      <c r="CW46" s="131"/>
      <c r="CX46" s="131"/>
      <c r="CY46" s="131"/>
      <c r="CZ46" s="131"/>
      <c r="DA46" s="131"/>
      <c r="DB46" s="131"/>
      <c r="DC46" s="131"/>
      <c r="DD46" s="131"/>
      <c r="DE46" s="131"/>
      <c r="DF46" s="131"/>
      <c r="DG46" s="131"/>
      <c r="DH46" s="131"/>
      <c r="DI46" s="131"/>
      <c r="DJ46" s="131"/>
      <c r="DK46" s="131"/>
      <c r="DL46" s="131"/>
      <c r="DM46" s="131"/>
      <c r="DN46" s="131"/>
      <c r="DO46" s="131"/>
      <c r="DP46" s="131"/>
      <c r="DQ46" s="131"/>
      <c r="DR46" s="131"/>
      <c r="DS46" s="131"/>
      <c r="DT46" s="131"/>
      <c r="DU46" s="131"/>
      <c r="DV46" s="131"/>
      <c r="DW46" s="131"/>
      <c r="DX46" s="131"/>
      <c r="DY46" s="131"/>
      <c r="DZ46" s="131"/>
      <c r="EA46" s="131"/>
      <c r="EB46" s="131"/>
      <c r="EC46" s="131"/>
      <c r="ED46" s="131"/>
      <c r="EE46" s="131"/>
      <c r="EF46" s="131"/>
      <c r="EG46" s="131"/>
      <c r="EH46" s="131"/>
      <c r="EI46" s="131"/>
      <c r="EJ46" s="131"/>
      <c r="EK46" s="131"/>
      <c r="EL46" s="131"/>
      <c r="EM46" s="131"/>
      <c r="EN46" s="131"/>
      <c r="EO46" s="131"/>
      <c r="EP46" s="131"/>
      <c r="EQ46" s="131"/>
      <c r="ER46" s="131"/>
      <c r="ES46" s="131"/>
      <c r="ET46" s="131"/>
      <c r="EU46" s="131"/>
      <c r="EV46" s="131"/>
      <c r="EW46" s="131"/>
      <c r="EX46" s="131"/>
      <c r="EY46" s="131"/>
      <c r="EZ46" s="131"/>
      <c r="FA46" s="131"/>
      <c r="FB46" s="131"/>
      <c r="FC46" s="131"/>
      <c r="FD46" s="131"/>
      <c r="FE46" s="131"/>
      <c r="FF46" s="131"/>
      <c r="FG46" s="131"/>
      <c r="FH46" s="131"/>
      <c r="FI46" s="131"/>
      <c r="FJ46" s="131"/>
      <c r="FK46" s="131"/>
      <c r="FL46" s="131"/>
      <c r="FM46" s="131"/>
      <c r="FN46" s="131"/>
      <c r="FO46" s="131"/>
      <c r="FP46" s="131"/>
      <c r="FQ46" s="131"/>
      <c r="FR46" s="131"/>
      <c r="FS46" s="131"/>
      <c r="FT46" s="131"/>
      <c r="FU46" s="131"/>
      <c r="FV46" s="131"/>
      <c r="FW46" s="131"/>
      <c r="FX46" s="131"/>
      <c r="FY46" s="131"/>
      <c r="FZ46" s="131"/>
      <c r="GA46" s="131"/>
      <c r="GB46" s="131"/>
      <c r="GC46" s="131"/>
      <c r="GD46" s="131"/>
      <c r="GE46" s="131"/>
      <c r="GF46" s="131"/>
      <c r="GG46" s="131"/>
      <c r="GH46" s="131"/>
      <c r="GI46" s="131"/>
      <c r="GJ46" s="131"/>
      <c r="GK46" s="131"/>
      <c r="GL46" s="131"/>
      <c r="GM46" s="131"/>
      <c r="GN46" s="131"/>
      <c r="GO46" s="131"/>
      <c r="GP46" s="131"/>
      <c r="GQ46" s="131"/>
      <c r="GR46" s="131"/>
      <c r="GS46" s="131"/>
      <c r="GT46" s="131"/>
      <c r="GU46" s="131"/>
      <c r="GV46" s="131"/>
      <c r="GW46" s="131"/>
      <c r="GX46" s="131"/>
      <c r="GY46" s="131"/>
      <c r="GZ46" s="131"/>
      <c r="HA46" s="131"/>
      <c r="HB46" s="131"/>
      <c r="HC46" s="131"/>
      <c r="HD46" s="131"/>
      <c r="HE46" s="131"/>
      <c r="HF46" s="131"/>
      <c r="HG46" s="131"/>
      <c r="HH46" s="131"/>
      <c r="HI46" s="131"/>
      <c r="HJ46" s="131"/>
      <c r="HK46" s="131"/>
      <c r="HL46" s="131"/>
      <c r="HM46" s="131"/>
      <c r="HN46" s="131"/>
      <c r="HO46" s="131"/>
      <c r="HP46" s="131"/>
      <c r="HQ46" s="131"/>
      <c r="HR46" s="131"/>
      <c r="HS46" s="131"/>
      <c r="HT46" s="131"/>
      <c r="HU46" s="131"/>
      <c r="HV46" s="131"/>
      <c r="HW46" s="131"/>
      <c r="HX46" s="131"/>
      <c r="HY46" s="131"/>
      <c r="HZ46" s="131"/>
      <c r="IA46" s="131"/>
      <c r="IB46" s="131"/>
      <c r="IC46" s="131"/>
      <c r="ID46" s="131"/>
      <c r="IE46" s="131"/>
      <c r="IF46" s="131"/>
      <c r="IG46" s="131"/>
      <c r="IH46" s="131"/>
      <c r="II46" s="131"/>
      <c r="IJ46" s="131"/>
      <c r="IK46" s="131"/>
      <c r="IL46" s="131"/>
      <c r="IM46" s="131"/>
      <c r="IN46" s="131"/>
    </row>
    <row r="47" spans="2:248" s="127" customFormat="1" ht="15.75">
      <c r="B47" s="132" t="s">
        <v>468</v>
      </c>
      <c r="C47" s="190" t="s">
        <v>330</v>
      </c>
      <c r="D47" s="184">
        <f>PLANILHA!G100</f>
        <v>11358.705151999999</v>
      </c>
      <c r="E47" s="133">
        <f t="shared" ref="E47" si="25">IF(E48&lt;&gt;"",$D47*E48,0)</f>
        <v>0</v>
      </c>
      <c r="F47" s="133">
        <f t="shared" si="24"/>
        <v>5679.3525759999993</v>
      </c>
      <c r="G47" s="133">
        <f t="shared" si="24"/>
        <v>5679.3525759999993</v>
      </c>
      <c r="H47" s="134">
        <f t="shared" si="24"/>
        <v>0</v>
      </c>
      <c r="I47" s="196"/>
      <c r="J47" s="131"/>
      <c r="K47" s="143"/>
      <c r="L47" s="143"/>
      <c r="M47" s="143"/>
      <c r="N47" s="143"/>
      <c r="O47" s="131"/>
      <c r="P47" s="143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131"/>
      <c r="BH47" s="131"/>
      <c r="BI47" s="131"/>
      <c r="BJ47" s="131"/>
      <c r="BK47" s="131"/>
      <c r="BL47" s="131"/>
      <c r="BM47" s="131"/>
      <c r="BN47" s="131"/>
      <c r="BO47" s="131"/>
      <c r="BP47" s="131"/>
      <c r="BQ47" s="131"/>
      <c r="BR47" s="131"/>
      <c r="BS47" s="131"/>
      <c r="BT47" s="131"/>
      <c r="BU47" s="131"/>
      <c r="BV47" s="131"/>
      <c r="BW47" s="131"/>
      <c r="BX47" s="131"/>
      <c r="BY47" s="131"/>
      <c r="BZ47" s="131"/>
      <c r="CA47" s="131"/>
      <c r="CB47" s="131"/>
      <c r="CC47" s="131"/>
      <c r="CD47" s="131"/>
      <c r="CE47" s="131"/>
      <c r="CF47" s="131"/>
      <c r="CG47" s="131"/>
      <c r="CH47" s="131"/>
      <c r="CI47" s="131"/>
      <c r="CJ47" s="131"/>
      <c r="CK47" s="131"/>
      <c r="CL47" s="131"/>
      <c r="CM47" s="131"/>
      <c r="CN47" s="131"/>
      <c r="CO47" s="131"/>
      <c r="CP47" s="131"/>
      <c r="CQ47" s="131"/>
      <c r="CR47" s="131"/>
      <c r="CS47" s="131"/>
      <c r="CT47" s="131"/>
      <c r="CU47" s="131"/>
      <c r="CV47" s="131"/>
      <c r="CW47" s="131"/>
      <c r="CX47" s="131"/>
      <c r="CY47" s="131"/>
      <c r="CZ47" s="131"/>
      <c r="DA47" s="131"/>
      <c r="DB47" s="131"/>
      <c r="DC47" s="131"/>
      <c r="DD47" s="131"/>
      <c r="DE47" s="131"/>
      <c r="DF47" s="131"/>
      <c r="DG47" s="131"/>
      <c r="DH47" s="131"/>
      <c r="DI47" s="131"/>
      <c r="DJ47" s="131"/>
      <c r="DK47" s="131"/>
      <c r="DL47" s="131"/>
      <c r="DM47" s="131"/>
      <c r="DN47" s="131"/>
      <c r="DO47" s="131"/>
      <c r="DP47" s="131"/>
      <c r="DQ47" s="131"/>
      <c r="DR47" s="131"/>
      <c r="DS47" s="131"/>
      <c r="DT47" s="131"/>
      <c r="DU47" s="131"/>
      <c r="DV47" s="131"/>
      <c r="DW47" s="131"/>
      <c r="DX47" s="131"/>
      <c r="DY47" s="131"/>
      <c r="DZ47" s="131"/>
      <c r="EA47" s="131"/>
      <c r="EB47" s="131"/>
      <c r="EC47" s="131"/>
      <c r="ED47" s="131"/>
      <c r="EE47" s="131"/>
      <c r="EF47" s="131"/>
      <c r="EG47" s="131"/>
      <c r="EH47" s="131"/>
      <c r="EI47" s="131"/>
      <c r="EJ47" s="131"/>
      <c r="EK47" s="131"/>
      <c r="EL47" s="131"/>
      <c r="EM47" s="131"/>
      <c r="EN47" s="131"/>
      <c r="EO47" s="131"/>
      <c r="EP47" s="131"/>
      <c r="EQ47" s="131"/>
      <c r="ER47" s="131"/>
      <c r="ES47" s="131"/>
      <c r="ET47" s="131"/>
      <c r="EU47" s="131"/>
      <c r="EV47" s="131"/>
      <c r="EW47" s="131"/>
      <c r="EX47" s="131"/>
      <c r="EY47" s="131"/>
      <c r="EZ47" s="131"/>
      <c r="FA47" s="131"/>
      <c r="FB47" s="131"/>
      <c r="FC47" s="131"/>
      <c r="FD47" s="131"/>
      <c r="FE47" s="131"/>
      <c r="FF47" s="131"/>
      <c r="FG47" s="131"/>
      <c r="FH47" s="131"/>
      <c r="FI47" s="131"/>
      <c r="FJ47" s="131"/>
      <c r="FK47" s="131"/>
      <c r="FL47" s="131"/>
      <c r="FM47" s="131"/>
      <c r="FN47" s="131"/>
      <c r="FO47" s="131"/>
      <c r="FP47" s="131"/>
      <c r="FQ47" s="131"/>
      <c r="FR47" s="131"/>
      <c r="FS47" s="131"/>
      <c r="FT47" s="131"/>
      <c r="FU47" s="131"/>
      <c r="FV47" s="131"/>
      <c r="FW47" s="131"/>
      <c r="FX47" s="131"/>
      <c r="FY47" s="131"/>
      <c r="FZ47" s="131"/>
      <c r="GA47" s="131"/>
      <c r="GB47" s="131"/>
      <c r="GC47" s="131"/>
      <c r="GD47" s="131"/>
      <c r="GE47" s="131"/>
      <c r="GF47" s="131"/>
      <c r="GG47" s="131"/>
      <c r="GH47" s="131"/>
      <c r="GI47" s="131"/>
      <c r="GJ47" s="131"/>
      <c r="GK47" s="131"/>
      <c r="GL47" s="131"/>
      <c r="GM47" s="131"/>
      <c r="GN47" s="131"/>
      <c r="GO47" s="131"/>
      <c r="GP47" s="131"/>
      <c r="GQ47" s="131"/>
      <c r="GR47" s="131"/>
      <c r="GS47" s="131"/>
      <c r="GT47" s="131"/>
      <c r="GU47" s="131"/>
      <c r="GV47" s="131"/>
      <c r="GW47" s="131"/>
      <c r="GX47" s="131"/>
      <c r="GY47" s="131"/>
      <c r="GZ47" s="131"/>
      <c r="HA47" s="131"/>
      <c r="HB47" s="131"/>
      <c r="HC47" s="131"/>
      <c r="HD47" s="131"/>
      <c r="HE47" s="131"/>
      <c r="HF47" s="131"/>
      <c r="HG47" s="131"/>
      <c r="HH47" s="131"/>
      <c r="HI47" s="131"/>
      <c r="HJ47" s="131"/>
      <c r="HK47" s="131"/>
      <c r="HL47" s="131"/>
      <c r="HM47" s="131"/>
      <c r="HN47" s="131"/>
      <c r="HO47" s="131"/>
      <c r="HP47" s="131"/>
      <c r="HQ47" s="131"/>
      <c r="HR47" s="131"/>
      <c r="HS47" s="131"/>
      <c r="HT47" s="131"/>
      <c r="HU47" s="131"/>
      <c r="HV47" s="131"/>
      <c r="HW47" s="131"/>
      <c r="HX47" s="131"/>
      <c r="HY47" s="131"/>
      <c r="HZ47" s="131"/>
      <c r="IA47" s="131"/>
      <c r="IB47" s="131"/>
      <c r="IC47" s="131"/>
      <c r="ID47" s="131"/>
      <c r="IE47" s="131"/>
      <c r="IF47" s="131"/>
      <c r="IG47" s="131"/>
      <c r="IH47" s="131"/>
      <c r="II47" s="131"/>
      <c r="IJ47" s="131"/>
      <c r="IK47" s="131"/>
      <c r="IL47" s="131"/>
      <c r="IM47" s="131"/>
      <c r="IN47" s="131"/>
    </row>
    <row r="48" spans="2:248" s="127" customFormat="1" ht="15.75">
      <c r="B48" s="128"/>
      <c r="C48" s="129"/>
      <c r="D48" s="130"/>
      <c r="E48" s="186"/>
      <c r="F48" s="186">
        <v>0.5</v>
      </c>
      <c r="G48" s="186">
        <v>0.5</v>
      </c>
      <c r="H48" s="187"/>
      <c r="I48" s="195">
        <f t="shared" ref="I48" si="26">SUM(E48:H48)</f>
        <v>1</v>
      </c>
      <c r="J48" s="131"/>
      <c r="K48" s="143"/>
      <c r="L48" s="143"/>
      <c r="M48" s="143"/>
      <c r="N48" s="143"/>
      <c r="O48" s="131"/>
      <c r="P48" s="143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31"/>
      <c r="AV48" s="131"/>
      <c r="AW48" s="131"/>
      <c r="AX48" s="131"/>
      <c r="AY48" s="131"/>
      <c r="AZ48" s="131"/>
      <c r="BA48" s="131"/>
      <c r="BB48" s="131"/>
      <c r="BC48" s="131"/>
      <c r="BD48" s="131"/>
      <c r="BE48" s="131"/>
      <c r="BF48" s="131"/>
      <c r="BG48" s="131"/>
      <c r="BH48" s="131"/>
      <c r="BI48" s="131"/>
      <c r="BJ48" s="131"/>
      <c r="BK48" s="131"/>
      <c r="BL48" s="131"/>
      <c r="BM48" s="131"/>
      <c r="BN48" s="131"/>
      <c r="BO48" s="131"/>
      <c r="BP48" s="131"/>
      <c r="BQ48" s="131"/>
      <c r="BR48" s="131"/>
      <c r="BS48" s="131"/>
      <c r="BT48" s="131"/>
      <c r="BU48" s="131"/>
      <c r="BV48" s="131"/>
      <c r="BW48" s="131"/>
      <c r="BX48" s="131"/>
      <c r="BY48" s="131"/>
      <c r="BZ48" s="131"/>
      <c r="CA48" s="131"/>
      <c r="CB48" s="131"/>
      <c r="CC48" s="131"/>
      <c r="CD48" s="131"/>
      <c r="CE48" s="131"/>
      <c r="CF48" s="131"/>
      <c r="CG48" s="131"/>
      <c r="CH48" s="131"/>
      <c r="CI48" s="131"/>
      <c r="CJ48" s="131"/>
      <c r="CK48" s="131"/>
      <c r="CL48" s="131"/>
      <c r="CM48" s="131"/>
      <c r="CN48" s="131"/>
      <c r="CO48" s="131"/>
      <c r="CP48" s="131"/>
      <c r="CQ48" s="131"/>
      <c r="CR48" s="131"/>
      <c r="CS48" s="131"/>
      <c r="CT48" s="131"/>
      <c r="CU48" s="131"/>
      <c r="CV48" s="131"/>
      <c r="CW48" s="131"/>
      <c r="CX48" s="131"/>
      <c r="CY48" s="131"/>
      <c r="CZ48" s="131"/>
      <c r="DA48" s="131"/>
      <c r="DB48" s="131"/>
      <c r="DC48" s="131"/>
      <c r="DD48" s="131"/>
      <c r="DE48" s="131"/>
      <c r="DF48" s="131"/>
      <c r="DG48" s="131"/>
      <c r="DH48" s="131"/>
      <c r="DI48" s="131"/>
      <c r="DJ48" s="131"/>
      <c r="DK48" s="131"/>
      <c r="DL48" s="131"/>
      <c r="DM48" s="131"/>
      <c r="DN48" s="131"/>
      <c r="DO48" s="131"/>
      <c r="DP48" s="131"/>
      <c r="DQ48" s="131"/>
      <c r="DR48" s="131"/>
      <c r="DS48" s="131"/>
      <c r="DT48" s="131"/>
      <c r="DU48" s="131"/>
      <c r="DV48" s="131"/>
      <c r="DW48" s="131"/>
      <c r="DX48" s="131"/>
      <c r="DY48" s="131"/>
      <c r="DZ48" s="131"/>
      <c r="EA48" s="131"/>
      <c r="EB48" s="131"/>
      <c r="EC48" s="131"/>
      <c r="ED48" s="131"/>
      <c r="EE48" s="131"/>
      <c r="EF48" s="131"/>
      <c r="EG48" s="131"/>
      <c r="EH48" s="131"/>
      <c r="EI48" s="131"/>
      <c r="EJ48" s="131"/>
      <c r="EK48" s="131"/>
      <c r="EL48" s="131"/>
      <c r="EM48" s="131"/>
      <c r="EN48" s="131"/>
      <c r="EO48" s="131"/>
      <c r="EP48" s="131"/>
      <c r="EQ48" s="131"/>
      <c r="ER48" s="131"/>
      <c r="ES48" s="131"/>
      <c r="ET48" s="131"/>
      <c r="EU48" s="131"/>
      <c r="EV48" s="131"/>
      <c r="EW48" s="131"/>
      <c r="EX48" s="131"/>
      <c r="EY48" s="131"/>
      <c r="EZ48" s="131"/>
      <c r="FA48" s="131"/>
      <c r="FB48" s="131"/>
      <c r="FC48" s="131"/>
      <c r="FD48" s="131"/>
      <c r="FE48" s="131"/>
      <c r="FF48" s="131"/>
      <c r="FG48" s="131"/>
      <c r="FH48" s="131"/>
      <c r="FI48" s="131"/>
      <c r="FJ48" s="131"/>
      <c r="FK48" s="131"/>
      <c r="FL48" s="131"/>
      <c r="FM48" s="131"/>
      <c r="FN48" s="131"/>
      <c r="FO48" s="131"/>
      <c r="FP48" s="131"/>
      <c r="FQ48" s="131"/>
      <c r="FR48" s="131"/>
      <c r="FS48" s="131"/>
      <c r="FT48" s="131"/>
      <c r="FU48" s="131"/>
      <c r="FV48" s="131"/>
      <c r="FW48" s="131"/>
      <c r="FX48" s="131"/>
      <c r="FY48" s="131"/>
      <c r="FZ48" s="131"/>
      <c r="GA48" s="131"/>
      <c r="GB48" s="131"/>
      <c r="GC48" s="131"/>
      <c r="GD48" s="131"/>
      <c r="GE48" s="131"/>
      <c r="GF48" s="131"/>
      <c r="GG48" s="131"/>
      <c r="GH48" s="131"/>
      <c r="GI48" s="131"/>
      <c r="GJ48" s="131"/>
      <c r="GK48" s="131"/>
      <c r="GL48" s="131"/>
      <c r="GM48" s="131"/>
      <c r="GN48" s="131"/>
      <c r="GO48" s="131"/>
      <c r="GP48" s="131"/>
      <c r="GQ48" s="131"/>
      <c r="GR48" s="131"/>
      <c r="GS48" s="131"/>
      <c r="GT48" s="131"/>
      <c r="GU48" s="131"/>
      <c r="GV48" s="131"/>
      <c r="GW48" s="131"/>
      <c r="GX48" s="131"/>
      <c r="GY48" s="131"/>
      <c r="GZ48" s="131"/>
      <c r="HA48" s="131"/>
      <c r="HB48" s="131"/>
      <c r="HC48" s="131"/>
      <c r="HD48" s="131"/>
      <c r="HE48" s="131"/>
      <c r="HF48" s="131"/>
      <c r="HG48" s="131"/>
      <c r="HH48" s="131"/>
      <c r="HI48" s="131"/>
      <c r="HJ48" s="131"/>
      <c r="HK48" s="131"/>
      <c r="HL48" s="131"/>
      <c r="HM48" s="131"/>
      <c r="HN48" s="131"/>
      <c r="HO48" s="131"/>
      <c r="HP48" s="131"/>
      <c r="HQ48" s="131"/>
      <c r="HR48" s="131"/>
      <c r="HS48" s="131"/>
      <c r="HT48" s="131"/>
      <c r="HU48" s="131"/>
      <c r="HV48" s="131"/>
      <c r="HW48" s="131"/>
      <c r="HX48" s="131"/>
      <c r="HY48" s="131"/>
      <c r="HZ48" s="131"/>
      <c r="IA48" s="131"/>
      <c r="IB48" s="131"/>
      <c r="IC48" s="131"/>
      <c r="ID48" s="131"/>
      <c r="IE48" s="131"/>
      <c r="IF48" s="131"/>
      <c r="IG48" s="131"/>
      <c r="IH48" s="131"/>
      <c r="II48" s="131"/>
      <c r="IJ48" s="131"/>
      <c r="IK48" s="131"/>
      <c r="IL48" s="131"/>
      <c r="IM48" s="131"/>
      <c r="IN48" s="131"/>
    </row>
    <row r="49" spans="2:248" s="127" customFormat="1" ht="15.75">
      <c r="B49" s="132" t="s">
        <v>465</v>
      </c>
      <c r="C49" s="190" t="s">
        <v>371</v>
      </c>
      <c r="D49" s="184">
        <f>PLANILHA!G116</f>
        <v>3086.9934640000001</v>
      </c>
      <c r="E49" s="133">
        <f t="shared" ref="E49" si="27">IF(E50&lt;&gt;"",$D49*E50,0)</f>
        <v>0</v>
      </c>
      <c r="F49" s="133">
        <f t="shared" si="24"/>
        <v>0</v>
      </c>
      <c r="G49" s="133">
        <f t="shared" si="24"/>
        <v>1852.1960784</v>
      </c>
      <c r="H49" s="134">
        <f t="shared" si="24"/>
        <v>1234.7973856000001</v>
      </c>
      <c r="I49" s="196"/>
      <c r="J49" s="131"/>
      <c r="K49" s="143"/>
      <c r="L49" s="143"/>
      <c r="M49" s="143"/>
      <c r="N49" s="143"/>
      <c r="O49" s="131"/>
      <c r="P49" s="143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1"/>
      <c r="BN49" s="131"/>
      <c r="BO49" s="131"/>
      <c r="BP49" s="131"/>
      <c r="BQ49" s="131"/>
      <c r="BR49" s="131"/>
      <c r="BS49" s="131"/>
      <c r="BT49" s="131"/>
      <c r="BU49" s="131"/>
      <c r="BV49" s="131"/>
      <c r="BW49" s="131"/>
      <c r="BX49" s="131"/>
      <c r="BY49" s="131"/>
      <c r="BZ49" s="131"/>
      <c r="CA49" s="131"/>
      <c r="CB49" s="131"/>
      <c r="CC49" s="131"/>
      <c r="CD49" s="131"/>
      <c r="CE49" s="131"/>
      <c r="CF49" s="131"/>
      <c r="CG49" s="131"/>
      <c r="CH49" s="131"/>
      <c r="CI49" s="131"/>
      <c r="CJ49" s="131"/>
      <c r="CK49" s="131"/>
      <c r="CL49" s="131"/>
      <c r="CM49" s="131"/>
      <c r="CN49" s="131"/>
      <c r="CO49" s="131"/>
      <c r="CP49" s="131"/>
      <c r="CQ49" s="131"/>
      <c r="CR49" s="131"/>
      <c r="CS49" s="131"/>
      <c r="CT49" s="131"/>
      <c r="CU49" s="131"/>
      <c r="CV49" s="131"/>
      <c r="CW49" s="131"/>
      <c r="CX49" s="131"/>
      <c r="CY49" s="131"/>
      <c r="CZ49" s="131"/>
      <c r="DA49" s="131"/>
      <c r="DB49" s="131"/>
      <c r="DC49" s="131"/>
      <c r="DD49" s="131"/>
      <c r="DE49" s="131"/>
      <c r="DF49" s="131"/>
      <c r="DG49" s="131"/>
      <c r="DH49" s="131"/>
      <c r="DI49" s="131"/>
      <c r="DJ49" s="131"/>
      <c r="DK49" s="131"/>
      <c r="DL49" s="131"/>
      <c r="DM49" s="131"/>
      <c r="DN49" s="131"/>
      <c r="DO49" s="131"/>
      <c r="DP49" s="131"/>
      <c r="DQ49" s="131"/>
      <c r="DR49" s="131"/>
      <c r="DS49" s="131"/>
      <c r="DT49" s="131"/>
      <c r="DU49" s="131"/>
      <c r="DV49" s="131"/>
      <c r="DW49" s="131"/>
      <c r="DX49" s="131"/>
      <c r="DY49" s="131"/>
      <c r="DZ49" s="131"/>
      <c r="EA49" s="131"/>
      <c r="EB49" s="131"/>
      <c r="EC49" s="131"/>
      <c r="ED49" s="131"/>
      <c r="EE49" s="131"/>
      <c r="EF49" s="131"/>
      <c r="EG49" s="131"/>
      <c r="EH49" s="131"/>
      <c r="EI49" s="131"/>
      <c r="EJ49" s="131"/>
      <c r="EK49" s="131"/>
      <c r="EL49" s="131"/>
      <c r="EM49" s="131"/>
      <c r="EN49" s="131"/>
      <c r="EO49" s="131"/>
      <c r="EP49" s="131"/>
      <c r="EQ49" s="131"/>
      <c r="ER49" s="131"/>
      <c r="ES49" s="131"/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1"/>
      <c r="FF49" s="131"/>
      <c r="FG49" s="131"/>
      <c r="FH49" s="131"/>
      <c r="FI49" s="131"/>
      <c r="FJ49" s="131"/>
      <c r="FK49" s="131"/>
      <c r="FL49" s="131"/>
      <c r="FM49" s="131"/>
      <c r="FN49" s="131"/>
      <c r="FO49" s="131"/>
      <c r="FP49" s="131"/>
      <c r="FQ49" s="131"/>
      <c r="FR49" s="131"/>
      <c r="FS49" s="131"/>
      <c r="FT49" s="131"/>
      <c r="FU49" s="131"/>
      <c r="FV49" s="131"/>
      <c r="FW49" s="131"/>
      <c r="FX49" s="131"/>
      <c r="FY49" s="131"/>
      <c r="FZ49" s="131"/>
      <c r="GA49" s="131"/>
      <c r="GB49" s="131"/>
      <c r="GC49" s="131"/>
      <c r="GD49" s="131"/>
      <c r="GE49" s="131"/>
      <c r="GF49" s="131"/>
      <c r="GG49" s="131"/>
      <c r="GH49" s="131"/>
      <c r="GI49" s="131"/>
      <c r="GJ49" s="131"/>
      <c r="GK49" s="131"/>
      <c r="GL49" s="131"/>
      <c r="GM49" s="131"/>
      <c r="GN49" s="131"/>
      <c r="GO49" s="131"/>
      <c r="GP49" s="131"/>
      <c r="GQ49" s="131"/>
      <c r="GR49" s="131"/>
      <c r="GS49" s="131"/>
      <c r="GT49" s="131"/>
      <c r="GU49" s="131"/>
      <c r="GV49" s="131"/>
      <c r="GW49" s="131"/>
      <c r="GX49" s="131"/>
      <c r="GY49" s="131"/>
      <c r="GZ49" s="131"/>
      <c r="HA49" s="131"/>
      <c r="HB49" s="131"/>
      <c r="HC49" s="131"/>
      <c r="HD49" s="131"/>
      <c r="HE49" s="131"/>
      <c r="HF49" s="131"/>
      <c r="HG49" s="131"/>
      <c r="HH49" s="131"/>
      <c r="HI49" s="131"/>
      <c r="HJ49" s="131"/>
      <c r="HK49" s="131"/>
      <c r="HL49" s="131"/>
      <c r="HM49" s="131"/>
      <c r="HN49" s="131"/>
      <c r="HO49" s="131"/>
      <c r="HP49" s="131"/>
      <c r="HQ49" s="131"/>
      <c r="HR49" s="131"/>
      <c r="HS49" s="131"/>
      <c r="HT49" s="131"/>
      <c r="HU49" s="131"/>
      <c r="HV49" s="131"/>
      <c r="HW49" s="131"/>
      <c r="HX49" s="131"/>
      <c r="HY49" s="131"/>
      <c r="HZ49" s="131"/>
      <c r="IA49" s="131"/>
      <c r="IB49" s="131"/>
      <c r="IC49" s="131"/>
      <c r="ID49" s="131"/>
      <c r="IE49" s="131"/>
      <c r="IF49" s="131"/>
      <c r="IG49" s="131"/>
      <c r="IH49" s="131"/>
      <c r="II49" s="131"/>
      <c r="IJ49" s="131"/>
      <c r="IK49" s="131"/>
      <c r="IL49" s="131"/>
      <c r="IM49" s="131"/>
      <c r="IN49" s="131"/>
    </row>
    <row r="50" spans="2:248" s="127" customFormat="1" ht="15.75">
      <c r="B50" s="128"/>
      <c r="C50" s="129"/>
      <c r="D50" s="130"/>
      <c r="E50" s="186"/>
      <c r="F50" s="186"/>
      <c r="G50" s="186">
        <v>0.6</v>
      </c>
      <c r="H50" s="187">
        <v>0.4</v>
      </c>
      <c r="I50" s="195">
        <f t="shared" ref="I50" si="28">SUM(E50:H50)</f>
        <v>1</v>
      </c>
      <c r="J50" s="131"/>
      <c r="K50" s="143"/>
      <c r="L50" s="143"/>
      <c r="M50" s="143"/>
      <c r="N50" s="143"/>
      <c r="O50" s="131"/>
      <c r="P50" s="143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1"/>
      <c r="BQ50" s="131"/>
      <c r="BR50" s="131"/>
      <c r="BS50" s="131"/>
      <c r="BT50" s="131"/>
      <c r="BU50" s="131"/>
      <c r="BV50" s="131"/>
      <c r="BW50" s="131"/>
      <c r="BX50" s="131"/>
      <c r="BY50" s="131"/>
      <c r="BZ50" s="131"/>
      <c r="CA50" s="131"/>
      <c r="CB50" s="131"/>
      <c r="CC50" s="131"/>
      <c r="CD50" s="131"/>
      <c r="CE50" s="131"/>
      <c r="CF50" s="131"/>
      <c r="CG50" s="131"/>
      <c r="CH50" s="131"/>
      <c r="CI50" s="131"/>
      <c r="CJ50" s="131"/>
      <c r="CK50" s="131"/>
      <c r="CL50" s="131"/>
      <c r="CM50" s="131"/>
      <c r="CN50" s="131"/>
      <c r="CO50" s="131"/>
      <c r="CP50" s="131"/>
      <c r="CQ50" s="131"/>
      <c r="CR50" s="131"/>
      <c r="CS50" s="131"/>
      <c r="CT50" s="131"/>
      <c r="CU50" s="131"/>
      <c r="CV50" s="131"/>
      <c r="CW50" s="131"/>
      <c r="CX50" s="131"/>
      <c r="CY50" s="131"/>
      <c r="CZ50" s="131"/>
      <c r="DA50" s="131"/>
      <c r="DB50" s="131"/>
      <c r="DC50" s="131"/>
      <c r="DD50" s="131"/>
      <c r="DE50" s="131"/>
      <c r="DF50" s="131"/>
      <c r="DG50" s="131"/>
      <c r="DH50" s="131"/>
      <c r="DI50" s="131"/>
      <c r="DJ50" s="131"/>
      <c r="DK50" s="131"/>
      <c r="DL50" s="131"/>
      <c r="DM50" s="131"/>
      <c r="DN50" s="131"/>
      <c r="DO50" s="131"/>
      <c r="DP50" s="131"/>
      <c r="DQ50" s="131"/>
      <c r="DR50" s="131"/>
      <c r="DS50" s="131"/>
      <c r="DT50" s="131"/>
      <c r="DU50" s="131"/>
      <c r="DV50" s="131"/>
      <c r="DW50" s="131"/>
      <c r="DX50" s="131"/>
      <c r="DY50" s="131"/>
      <c r="DZ50" s="131"/>
      <c r="EA50" s="131"/>
      <c r="EB50" s="131"/>
      <c r="EC50" s="131"/>
      <c r="ED50" s="131"/>
      <c r="EE50" s="131"/>
      <c r="EF50" s="131"/>
      <c r="EG50" s="131"/>
      <c r="EH50" s="131"/>
      <c r="EI50" s="131"/>
      <c r="EJ50" s="131"/>
      <c r="EK50" s="131"/>
      <c r="EL50" s="131"/>
      <c r="EM50" s="131"/>
      <c r="EN50" s="131"/>
      <c r="EO50" s="131"/>
      <c r="EP50" s="131"/>
      <c r="EQ50" s="131"/>
      <c r="ER50" s="131"/>
      <c r="ES50" s="131"/>
      <c r="ET50" s="131"/>
      <c r="EU50" s="131"/>
      <c r="EV50" s="131"/>
      <c r="EW50" s="131"/>
      <c r="EX50" s="131"/>
      <c r="EY50" s="131"/>
      <c r="EZ50" s="131"/>
      <c r="FA50" s="131"/>
      <c r="FB50" s="131"/>
      <c r="FC50" s="131"/>
      <c r="FD50" s="131"/>
      <c r="FE50" s="131"/>
      <c r="FF50" s="131"/>
      <c r="FG50" s="131"/>
      <c r="FH50" s="131"/>
      <c r="FI50" s="131"/>
      <c r="FJ50" s="131"/>
      <c r="FK50" s="131"/>
      <c r="FL50" s="131"/>
      <c r="FM50" s="131"/>
      <c r="FN50" s="131"/>
      <c r="FO50" s="131"/>
      <c r="FP50" s="131"/>
      <c r="FQ50" s="131"/>
      <c r="FR50" s="131"/>
      <c r="FS50" s="131"/>
      <c r="FT50" s="131"/>
      <c r="FU50" s="131"/>
      <c r="FV50" s="131"/>
      <c r="FW50" s="131"/>
      <c r="FX50" s="131"/>
      <c r="FY50" s="131"/>
      <c r="FZ50" s="131"/>
      <c r="GA50" s="131"/>
      <c r="GB50" s="131"/>
      <c r="GC50" s="131"/>
      <c r="GD50" s="131"/>
      <c r="GE50" s="131"/>
      <c r="GF50" s="131"/>
      <c r="GG50" s="131"/>
      <c r="GH50" s="131"/>
      <c r="GI50" s="131"/>
      <c r="GJ50" s="131"/>
      <c r="GK50" s="131"/>
      <c r="GL50" s="131"/>
      <c r="GM50" s="131"/>
      <c r="GN50" s="131"/>
      <c r="GO50" s="131"/>
      <c r="GP50" s="131"/>
      <c r="GQ50" s="131"/>
      <c r="GR50" s="131"/>
      <c r="GS50" s="131"/>
      <c r="GT50" s="131"/>
      <c r="GU50" s="131"/>
      <c r="GV50" s="131"/>
      <c r="GW50" s="131"/>
      <c r="GX50" s="131"/>
      <c r="GY50" s="131"/>
      <c r="GZ50" s="131"/>
      <c r="HA50" s="131"/>
      <c r="HB50" s="131"/>
      <c r="HC50" s="131"/>
      <c r="HD50" s="131"/>
      <c r="HE50" s="131"/>
      <c r="HF50" s="131"/>
      <c r="HG50" s="131"/>
      <c r="HH50" s="131"/>
      <c r="HI50" s="131"/>
      <c r="HJ50" s="131"/>
      <c r="HK50" s="131"/>
      <c r="HL50" s="131"/>
      <c r="HM50" s="131"/>
      <c r="HN50" s="131"/>
      <c r="HO50" s="131"/>
      <c r="HP50" s="131"/>
      <c r="HQ50" s="131"/>
      <c r="HR50" s="131"/>
      <c r="HS50" s="131"/>
      <c r="HT50" s="131"/>
      <c r="HU50" s="131"/>
      <c r="HV50" s="131"/>
      <c r="HW50" s="131"/>
      <c r="HX50" s="131"/>
      <c r="HY50" s="131"/>
      <c r="HZ50" s="131"/>
      <c r="IA50" s="131"/>
      <c r="IB50" s="131"/>
      <c r="IC50" s="131"/>
      <c r="ID50" s="131"/>
      <c r="IE50" s="131"/>
      <c r="IF50" s="131"/>
      <c r="IG50" s="131"/>
      <c r="IH50" s="131"/>
      <c r="II50" s="131"/>
      <c r="IJ50" s="131"/>
      <c r="IK50" s="131"/>
      <c r="IL50" s="131"/>
      <c r="IM50" s="131"/>
      <c r="IN50" s="131"/>
    </row>
    <row r="51" spans="2:248" s="127" customFormat="1" ht="15.75">
      <c r="B51" s="132" t="s">
        <v>469</v>
      </c>
      <c r="C51" s="190" t="s">
        <v>405</v>
      </c>
      <c r="D51" s="184">
        <f>PLANILHA!G129</f>
        <v>5351.2734999999993</v>
      </c>
      <c r="E51" s="133">
        <f t="shared" ref="E51" si="29">IF(E52&lt;&gt;"",$D51*E52,0)</f>
        <v>0</v>
      </c>
      <c r="F51" s="133">
        <f t="shared" si="24"/>
        <v>0</v>
      </c>
      <c r="G51" s="133">
        <f t="shared" si="24"/>
        <v>3210.7640999999994</v>
      </c>
      <c r="H51" s="134">
        <f t="shared" si="24"/>
        <v>2140.5093999999999</v>
      </c>
      <c r="I51" s="196"/>
      <c r="J51" s="131"/>
      <c r="K51" s="143"/>
      <c r="L51" s="143"/>
      <c r="M51" s="143"/>
      <c r="N51" s="143"/>
      <c r="O51" s="131"/>
      <c r="P51" s="143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  <c r="BM51" s="131"/>
      <c r="BN51" s="131"/>
      <c r="BO51" s="131"/>
      <c r="BP51" s="131"/>
      <c r="BQ51" s="131"/>
      <c r="BR51" s="131"/>
      <c r="BS51" s="131"/>
      <c r="BT51" s="131"/>
      <c r="BU51" s="131"/>
      <c r="BV51" s="131"/>
      <c r="BW51" s="131"/>
      <c r="BX51" s="131"/>
      <c r="BY51" s="131"/>
      <c r="BZ51" s="131"/>
      <c r="CA51" s="131"/>
      <c r="CB51" s="131"/>
      <c r="CC51" s="131"/>
      <c r="CD51" s="131"/>
      <c r="CE51" s="131"/>
      <c r="CF51" s="131"/>
      <c r="CG51" s="131"/>
      <c r="CH51" s="131"/>
      <c r="CI51" s="131"/>
      <c r="CJ51" s="131"/>
      <c r="CK51" s="131"/>
      <c r="CL51" s="131"/>
      <c r="CM51" s="131"/>
      <c r="CN51" s="131"/>
      <c r="CO51" s="131"/>
      <c r="CP51" s="131"/>
      <c r="CQ51" s="131"/>
      <c r="CR51" s="131"/>
      <c r="CS51" s="131"/>
      <c r="CT51" s="131"/>
      <c r="CU51" s="131"/>
      <c r="CV51" s="131"/>
      <c r="CW51" s="131"/>
      <c r="CX51" s="131"/>
      <c r="CY51" s="131"/>
      <c r="CZ51" s="131"/>
      <c r="DA51" s="131"/>
      <c r="DB51" s="131"/>
      <c r="DC51" s="131"/>
      <c r="DD51" s="131"/>
      <c r="DE51" s="131"/>
      <c r="DF51" s="131"/>
      <c r="DG51" s="131"/>
      <c r="DH51" s="131"/>
      <c r="DI51" s="131"/>
      <c r="DJ51" s="131"/>
      <c r="DK51" s="131"/>
      <c r="DL51" s="131"/>
      <c r="DM51" s="131"/>
      <c r="DN51" s="131"/>
      <c r="DO51" s="131"/>
      <c r="DP51" s="131"/>
      <c r="DQ51" s="131"/>
      <c r="DR51" s="131"/>
      <c r="DS51" s="131"/>
      <c r="DT51" s="131"/>
      <c r="DU51" s="131"/>
      <c r="DV51" s="131"/>
      <c r="DW51" s="131"/>
      <c r="DX51" s="131"/>
      <c r="DY51" s="131"/>
      <c r="DZ51" s="131"/>
      <c r="EA51" s="131"/>
      <c r="EB51" s="131"/>
      <c r="EC51" s="131"/>
      <c r="ED51" s="131"/>
      <c r="EE51" s="131"/>
      <c r="EF51" s="131"/>
      <c r="EG51" s="131"/>
      <c r="EH51" s="131"/>
      <c r="EI51" s="131"/>
      <c r="EJ51" s="131"/>
      <c r="EK51" s="131"/>
      <c r="EL51" s="131"/>
      <c r="EM51" s="131"/>
      <c r="EN51" s="131"/>
      <c r="EO51" s="131"/>
      <c r="EP51" s="131"/>
      <c r="EQ51" s="131"/>
      <c r="ER51" s="131"/>
      <c r="ES51" s="131"/>
      <c r="ET51" s="131"/>
      <c r="EU51" s="131"/>
      <c r="EV51" s="131"/>
      <c r="EW51" s="131"/>
      <c r="EX51" s="131"/>
      <c r="EY51" s="131"/>
      <c r="EZ51" s="131"/>
      <c r="FA51" s="131"/>
      <c r="FB51" s="131"/>
      <c r="FC51" s="131"/>
      <c r="FD51" s="131"/>
      <c r="FE51" s="131"/>
      <c r="FF51" s="131"/>
      <c r="FG51" s="131"/>
      <c r="FH51" s="131"/>
      <c r="FI51" s="131"/>
      <c r="FJ51" s="131"/>
      <c r="FK51" s="131"/>
      <c r="FL51" s="131"/>
      <c r="FM51" s="131"/>
      <c r="FN51" s="131"/>
      <c r="FO51" s="131"/>
      <c r="FP51" s="131"/>
      <c r="FQ51" s="131"/>
      <c r="FR51" s="131"/>
      <c r="FS51" s="131"/>
      <c r="FT51" s="131"/>
      <c r="FU51" s="131"/>
      <c r="FV51" s="131"/>
      <c r="FW51" s="131"/>
      <c r="FX51" s="131"/>
      <c r="FY51" s="131"/>
      <c r="FZ51" s="131"/>
      <c r="GA51" s="131"/>
      <c r="GB51" s="131"/>
      <c r="GC51" s="131"/>
      <c r="GD51" s="131"/>
      <c r="GE51" s="131"/>
      <c r="GF51" s="131"/>
      <c r="GG51" s="131"/>
      <c r="GH51" s="131"/>
      <c r="GI51" s="131"/>
      <c r="GJ51" s="131"/>
      <c r="GK51" s="131"/>
      <c r="GL51" s="131"/>
      <c r="GM51" s="131"/>
      <c r="GN51" s="131"/>
      <c r="GO51" s="131"/>
      <c r="GP51" s="131"/>
      <c r="GQ51" s="131"/>
      <c r="GR51" s="131"/>
      <c r="GS51" s="131"/>
      <c r="GT51" s="131"/>
      <c r="GU51" s="131"/>
      <c r="GV51" s="131"/>
      <c r="GW51" s="131"/>
      <c r="GX51" s="131"/>
      <c r="GY51" s="131"/>
      <c r="GZ51" s="131"/>
      <c r="HA51" s="131"/>
      <c r="HB51" s="131"/>
      <c r="HC51" s="131"/>
      <c r="HD51" s="131"/>
      <c r="HE51" s="131"/>
      <c r="HF51" s="131"/>
      <c r="HG51" s="131"/>
      <c r="HH51" s="131"/>
      <c r="HI51" s="131"/>
      <c r="HJ51" s="131"/>
      <c r="HK51" s="131"/>
      <c r="HL51" s="131"/>
      <c r="HM51" s="131"/>
      <c r="HN51" s="131"/>
      <c r="HO51" s="131"/>
      <c r="HP51" s="131"/>
      <c r="HQ51" s="131"/>
      <c r="HR51" s="131"/>
      <c r="HS51" s="131"/>
      <c r="HT51" s="131"/>
      <c r="HU51" s="131"/>
      <c r="HV51" s="131"/>
      <c r="HW51" s="131"/>
      <c r="HX51" s="131"/>
      <c r="HY51" s="131"/>
      <c r="HZ51" s="131"/>
      <c r="IA51" s="131"/>
      <c r="IB51" s="131"/>
      <c r="IC51" s="131"/>
      <c r="ID51" s="131"/>
      <c r="IE51" s="131"/>
      <c r="IF51" s="131"/>
      <c r="IG51" s="131"/>
      <c r="IH51" s="131"/>
      <c r="II51" s="131"/>
      <c r="IJ51" s="131"/>
      <c r="IK51" s="131"/>
      <c r="IL51" s="131"/>
      <c r="IM51" s="131"/>
      <c r="IN51" s="131"/>
    </row>
    <row r="52" spans="2:248" s="127" customFormat="1" ht="15.75">
      <c r="B52" s="128"/>
      <c r="C52" s="129"/>
      <c r="D52" s="130"/>
      <c r="E52" s="186"/>
      <c r="F52" s="186"/>
      <c r="G52" s="186">
        <v>0.6</v>
      </c>
      <c r="H52" s="187">
        <v>0.4</v>
      </c>
      <c r="I52" s="195">
        <f t="shared" ref="I52" si="30">SUM(E52:H52)</f>
        <v>1</v>
      </c>
      <c r="J52" s="131"/>
      <c r="K52" s="143"/>
      <c r="L52" s="143"/>
      <c r="M52" s="143"/>
      <c r="N52" s="143"/>
      <c r="O52" s="131"/>
      <c r="P52" s="143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1"/>
      <c r="BN52" s="131"/>
      <c r="BO52" s="131"/>
      <c r="BP52" s="131"/>
      <c r="BQ52" s="131"/>
      <c r="BR52" s="131"/>
      <c r="BS52" s="131"/>
      <c r="BT52" s="131"/>
      <c r="BU52" s="131"/>
      <c r="BV52" s="131"/>
      <c r="BW52" s="131"/>
      <c r="BX52" s="131"/>
      <c r="BY52" s="131"/>
      <c r="BZ52" s="131"/>
      <c r="CA52" s="131"/>
      <c r="CB52" s="131"/>
      <c r="CC52" s="131"/>
      <c r="CD52" s="131"/>
      <c r="CE52" s="131"/>
      <c r="CF52" s="131"/>
      <c r="CG52" s="131"/>
      <c r="CH52" s="131"/>
      <c r="CI52" s="131"/>
      <c r="CJ52" s="131"/>
      <c r="CK52" s="131"/>
      <c r="CL52" s="131"/>
      <c r="CM52" s="131"/>
      <c r="CN52" s="131"/>
      <c r="CO52" s="131"/>
      <c r="CP52" s="131"/>
      <c r="CQ52" s="131"/>
      <c r="CR52" s="131"/>
      <c r="CS52" s="131"/>
      <c r="CT52" s="131"/>
      <c r="CU52" s="131"/>
      <c r="CV52" s="131"/>
      <c r="CW52" s="131"/>
      <c r="CX52" s="131"/>
      <c r="CY52" s="131"/>
      <c r="CZ52" s="131"/>
      <c r="DA52" s="131"/>
      <c r="DB52" s="131"/>
      <c r="DC52" s="131"/>
      <c r="DD52" s="131"/>
      <c r="DE52" s="131"/>
      <c r="DF52" s="131"/>
      <c r="DG52" s="131"/>
      <c r="DH52" s="131"/>
      <c r="DI52" s="131"/>
      <c r="DJ52" s="131"/>
      <c r="DK52" s="131"/>
      <c r="DL52" s="131"/>
      <c r="DM52" s="131"/>
      <c r="DN52" s="131"/>
      <c r="DO52" s="131"/>
      <c r="DP52" s="131"/>
      <c r="DQ52" s="131"/>
      <c r="DR52" s="131"/>
      <c r="DS52" s="131"/>
      <c r="DT52" s="131"/>
      <c r="DU52" s="131"/>
      <c r="DV52" s="131"/>
      <c r="DW52" s="131"/>
      <c r="DX52" s="131"/>
      <c r="DY52" s="131"/>
      <c r="DZ52" s="131"/>
      <c r="EA52" s="131"/>
      <c r="EB52" s="131"/>
      <c r="EC52" s="131"/>
      <c r="ED52" s="131"/>
      <c r="EE52" s="131"/>
      <c r="EF52" s="131"/>
      <c r="EG52" s="131"/>
      <c r="EH52" s="131"/>
      <c r="EI52" s="131"/>
      <c r="EJ52" s="131"/>
      <c r="EK52" s="131"/>
      <c r="EL52" s="131"/>
      <c r="EM52" s="131"/>
      <c r="EN52" s="131"/>
      <c r="EO52" s="131"/>
      <c r="EP52" s="131"/>
      <c r="EQ52" s="131"/>
      <c r="ER52" s="131"/>
      <c r="ES52" s="131"/>
      <c r="ET52" s="131"/>
      <c r="EU52" s="131"/>
      <c r="EV52" s="131"/>
      <c r="EW52" s="131"/>
      <c r="EX52" s="131"/>
      <c r="EY52" s="131"/>
      <c r="EZ52" s="131"/>
      <c r="FA52" s="131"/>
      <c r="FB52" s="131"/>
      <c r="FC52" s="131"/>
      <c r="FD52" s="131"/>
      <c r="FE52" s="131"/>
      <c r="FF52" s="131"/>
      <c r="FG52" s="131"/>
      <c r="FH52" s="131"/>
      <c r="FI52" s="131"/>
      <c r="FJ52" s="131"/>
      <c r="FK52" s="131"/>
      <c r="FL52" s="131"/>
      <c r="FM52" s="131"/>
      <c r="FN52" s="131"/>
      <c r="FO52" s="131"/>
      <c r="FP52" s="131"/>
      <c r="FQ52" s="131"/>
      <c r="FR52" s="131"/>
      <c r="FS52" s="131"/>
      <c r="FT52" s="131"/>
      <c r="FU52" s="131"/>
      <c r="FV52" s="131"/>
      <c r="FW52" s="131"/>
      <c r="FX52" s="131"/>
      <c r="FY52" s="131"/>
      <c r="FZ52" s="131"/>
      <c r="GA52" s="131"/>
      <c r="GB52" s="131"/>
      <c r="GC52" s="131"/>
      <c r="GD52" s="131"/>
      <c r="GE52" s="131"/>
      <c r="GF52" s="131"/>
      <c r="GG52" s="131"/>
      <c r="GH52" s="131"/>
      <c r="GI52" s="131"/>
      <c r="GJ52" s="131"/>
      <c r="GK52" s="131"/>
      <c r="GL52" s="131"/>
      <c r="GM52" s="131"/>
      <c r="GN52" s="131"/>
      <c r="GO52" s="131"/>
      <c r="GP52" s="131"/>
      <c r="GQ52" s="131"/>
      <c r="GR52" s="131"/>
      <c r="GS52" s="131"/>
      <c r="GT52" s="131"/>
      <c r="GU52" s="131"/>
      <c r="GV52" s="131"/>
      <c r="GW52" s="131"/>
      <c r="GX52" s="131"/>
      <c r="GY52" s="131"/>
      <c r="GZ52" s="131"/>
      <c r="HA52" s="131"/>
      <c r="HB52" s="131"/>
      <c r="HC52" s="131"/>
      <c r="HD52" s="131"/>
      <c r="HE52" s="131"/>
      <c r="HF52" s="131"/>
      <c r="HG52" s="131"/>
      <c r="HH52" s="131"/>
      <c r="HI52" s="131"/>
      <c r="HJ52" s="131"/>
      <c r="HK52" s="131"/>
      <c r="HL52" s="131"/>
      <c r="HM52" s="131"/>
      <c r="HN52" s="131"/>
      <c r="HO52" s="131"/>
      <c r="HP52" s="131"/>
      <c r="HQ52" s="131"/>
      <c r="HR52" s="131"/>
      <c r="HS52" s="131"/>
      <c r="HT52" s="131"/>
      <c r="HU52" s="131"/>
      <c r="HV52" s="131"/>
      <c r="HW52" s="131"/>
      <c r="HX52" s="131"/>
      <c r="HY52" s="131"/>
      <c r="HZ52" s="131"/>
      <c r="IA52" s="131"/>
      <c r="IB52" s="131"/>
      <c r="IC52" s="131"/>
      <c r="ID52" s="131"/>
      <c r="IE52" s="131"/>
      <c r="IF52" s="131"/>
      <c r="IG52" s="131"/>
      <c r="IH52" s="131"/>
      <c r="II52" s="131"/>
      <c r="IJ52" s="131"/>
      <c r="IK52" s="131"/>
      <c r="IL52" s="131"/>
      <c r="IM52" s="131"/>
      <c r="IN52" s="131"/>
    </row>
    <row r="53" spans="2:248" s="127" customFormat="1" ht="15.75">
      <c r="B53" s="132" t="s">
        <v>466</v>
      </c>
      <c r="C53" s="190" t="s">
        <v>65</v>
      </c>
      <c r="D53" s="184">
        <f>PLANILHA!G137</f>
        <v>8294.4225349999997</v>
      </c>
      <c r="E53" s="133">
        <f t="shared" ref="E53" si="31">IF(E54&lt;&gt;"",$D53*E54,0)</f>
        <v>0</v>
      </c>
      <c r="F53" s="133">
        <f t="shared" si="24"/>
        <v>0</v>
      </c>
      <c r="G53" s="133">
        <f t="shared" si="24"/>
        <v>2488.3267604999996</v>
      </c>
      <c r="H53" s="134">
        <f t="shared" si="24"/>
        <v>5806.0957744999996</v>
      </c>
      <c r="I53" s="196"/>
      <c r="J53" s="131"/>
      <c r="K53" s="143"/>
      <c r="L53" s="143"/>
      <c r="M53" s="143"/>
      <c r="N53" s="143"/>
      <c r="O53" s="131"/>
      <c r="P53" s="143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1"/>
      <c r="BA53" s="131"/>
      <c r="BB53" s="131"/>
      <c r="BC53" s="131"/>
      <c r="BD53" s="131"/>
      <c r="BE53" s="131"/>
      <c r="BF53" s="131"/>
      <c r="BG53" s="131"/>
      <c r="BH53" s="131"/>
      <c r="BI53" s="131"/>
      <c r="BJ53" s="131"/>
      <c r="BK53" s="131"/>
      <c r="BL53" s="131"/>
      <c r="BM53" s="131"/>
      <c r="BN53" s="131"/>
      <c r="BO53" s="131"/>
      <c r="BP53" s="131"/>
      <c r="BQ53" s="131"/>
      <c r="BR53" s="131"/>
      <c r="BS53" s="131"/>
      <c r="BT53" s="131"/>
      <c r="BU53" s="131"/>
      <c r="BV53" s="131"/>
      <c r="BW53" s="131"/>
      <c r="BX53" s="131"/>
      <c r="BY53" s="131"/>
      <c r="BZ53" s="131"/>
      <c r="CA53" s="131"/>
      <c r="CB53" s="131"/>
      <c r="CC53" s="131"/>
      <c r="CD53" s="131"/>
      <c r="CE53" s="131"/>
      <c r="CF53" s="131"/>
      <c r="CG53" s="131"/>
      <c r="CH53" s="131"/>
      <c r="CI53" s="131"/>
      <c r="CJ53" s="131"/>
      <c r="CK53" s="131"/>
      <c r="CL53" s="131"/>
      <c r="CM53" s="131"/>
      <c r="CN53" s="131"/>
      <c r="CO53" s="131"/>
      <c r="CP53" s="131"/>
      <c r="CQ53" s="131"/>
      <c r="CR53" s="131"/>
      <c r="CS53" s="131"/>
      <c r="CT53" s="131"/>
      <c r="CU53" s="131"/>
      <c r="CV53" s="131"/>
      <c r="CW53" s="131"/>
      <c r="CX53" s="131"/>
      <c r="CY53" s="131"/>
      <c r="CZ53" s="131"/>
      <c r="DA53" s="131"/>
      <c r="DB53" s="131"/>
      <c r="DC53" s="131"/>
      <c r="DD53" s="131"/>
      <c r="DE53" s="131"/>
      <c r="DF53" s="131"/>
      <c r="DG53" s="131"/>
      <c r="DH53" s="131"/>
      <c r="DI53" s="131"/>
      <c r="DJ53" s="131"/>
      <c r="DK53" s="131"/>
      <c r="DL53" s="131"/>
      <c r="DM53" s="131"/>
      <c r="DN53" s="131"/>
      <c r="DO53" s="131"/>
      <c r="DP53" s="131"/>
      <c r="DQ53" s="131"/>
      <c r="DR53" s="131"/>
      <c r="DS53" s="131"/>
      <c r="DT53" s="131"/>
      <c r="DU53" s="131"/>
      <c r="DV53" s="131"/>
      <c r="DW53" s="131"/>
      <c r="DX53" s="131"/>
      <c r="DY53" s="131"/>
      <c r="DZ53" s="131"/>
      <c r="EA53" s="131"/>
      <c r="EB53" s="131"/>
      <c r="EC53" s="131"/>
      <c r="ED53" s="131"/>
      <c r="EE53" s="131"/>
      <c r="EF53" s="131"/>
      <c r="EG53" s="131"/>
      <c r="EH53" s="131"/>
      <c r="EI53" s="131"/>
      <c r="EJ53" s="131"/>
      <c r="EK53" s="131"/>
      <c r="EL53" s="131"/>
      <c r="EM53" s="131"/>
      <c r="EN53" s="131"/>
      <c r="EO53" s="131"/>
      <c r="EP53" s="131"/>
      <c r="EQ53" s="131"/>
      <c r="ER53" s="131"/>
      <c r="ES53" s="131"/>
      <c r="ET53" s="131"/>
      <c r="EU53" s="131"/>
      <c r="EV53" s="131"/>
      <c r="EW53" s="131"/>
      <c r="EX53" s="131"/>
      <c r="EY53" s="131"/>
      <c r="EZ53" s="131"/>
      <c r="FA53" s="131"/>
      <c r="FB53" s="131"/>
      <c r="FC53" s="131"/>
      <c r="FD53" s="131"/>
      <c r="FE53" s="131"/>
      <c r="FF53" s="131"/>
      <c r="FG53" s="131"/>
      <c r="FH53" s="131"/>
      <c r="FI53" s="131"/>
      <c r="FJ53" s="131"/>
      <c r="FK53" s="131"/>
      <c r="FL53" s="131"/>
      <c r="FM53" s="131"/>
      <c r="FN53" s="131"/>
      <c r="FO53" s="131"/>
      <c r="FP53" s="131"/>
      <c r="FQ53" s="131"/>
      <c r="FR53" s="131"/>
      <c r="FS53" s="131"/>
      <c r="FT53" s="131"/>
      <c r="FU53" s="131"/>
      <c r="FV53" s="131"/>
      <c r="FW53" s="131"/>
      <c r="FX53" s="131"/>
      <c r="FY53" s="131"/>
      <c r="FZ53" s="131"/>
      <c r="GA53" s="131"/>
      <c r="GB53" s="131"/>
      <c r="GC53" s="131"/>
      <c r="GD53" s="131"/>
      <c r="GE53" s="131"/>
      <c r="GF53" s="131"/>
      <c r="GG53" s="131"/>
      <c r="GH53" s="131"/>
      <c r="GI53" s="131"/>
      <c r="GJ53" s="131"/>
      <c r="GK53" s="131"/>
      <c r="GL53" s="131"/>
      <c r="GM53" s="131"/>
      <c r="GN53" s="131"/>
      <c r="GO53" s="131"/>
      <c r="GP53" s="131"/>
      <c r="GQ53" s="131"/>
      <c r="GR53" s="131"/>
      <c r="GS53" s="131"/>
      <c r="GT53" s="131"/>
      <c r="GU53" s="131"/>
      <c r="GV53" s="131"/>
      <c r="GW53" s="131"/>
      <c r="GX53" s="131"/>
      <c r="GY53" s="131"/>
      <c r="GZ53" s="131"/>
      <c r="HA53" s="131"/>
      <c r="HB53" s="131"/>
      <c r="HC53" s="131"/>
      <c r="HD53" s="131"/>
      <c r="HE53" s="131"/>
      <c r="HF53" s="131"/>
      <c r="HG53" s="131"/>
      <c r="HH53" s="131"/>
      <c r="HI53" s="131"/>
      <c r="HJ53" s="131"/>
      <c r="HK53" s="131"/>
      <c r="HL53" s="131"/>
      <c r="HM53" s="131"/>
      <c r="HN53" s="131"/>
      <c r="HO53" s="131"/>
      <c r="HP53" s="131"/>
      <c r="HQ53" s="131"/>
      <c r="HR53" s="131"/>
      <c r="HS53" s="131"/>
      <c r="HT53" s="131"/>
      <c r="HU53" s="131"/>
      <c r="HV53" s="131"/>
      <c r="HW53" s="131"/>
      <c r="HX53" s="131"/>
      <c r="HY53" s="131"/>
      <c r="HZ53" s="131"/>
      <c r="IA53" s="131"/>
      <c r="IB53" s="131"/>
      <c r="IC53" s="131"/>
      <c r="ID53" s="131"/>
      <c r="IE53" s="131"/>
      <c r="IF53" s="131"/>
      <c r="IG53" s="131"/>
      <c r="IH53" s="131"/>
      <c r="II53" s="131"/>
      <c r="IJ53" s="131"/>
      <c r="IK53" s="131"/>
      <c r="IL53" s="131"/>
      <c r="IM53" s="131"/>
      <c r="IN53" s="131"/>
    </row>
    <row r="54" spans="2:248" s="127" customFormat="1" ht="15.75">
      <c r="B54" s="128"/>
      <c r="C54" s="129"/>
      <c r="D54" s="130"/>
      <c r="E54" s="186"/>
      <c r="F54" s="186"/>
      <c r="G54" s="186">
        <v>0.3</v>
      </c>
      <c r="H54" s="187">
        <v>0.7</v>
      </c>
      <c r="I54" s="195">
        <f t="shared" ref="I54" si="32">SUM(E54:H54)</f>
        <v>1</v>
      </c>
      <c r="J54" s="131"/>
      <c r="K54" s="143"/>
      <c r="L54" s="143"/>
      <c r="M54" s="143"/>
      <c r="N54" s="143"/>
      <c r="O54" s="131"/>
      <c r="P54" s="143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1"/>
      <c r="BA54" s="131"/>
      <c r="BB54" s="131"/>
      <c r="BC54" s="131"/>
      <c r="BD54" s="131"/>
      <c r="BE54" s="131"/>
      <c r="BF54" s="131"/>
      <c r="BG54" s="131"/>
      <c r="BH54" s="131"/>
      <c r="BI54" s="131"/>
      <c r="BJ54" s="131"/>
      <c r="BK54" s="131"/>
      <c r="BL54" s="131"/>
      <c r="BM54" s="131"/>
      <c r="BN54" s="131"/>
      <c r="BO54" s="131"/>
      <c r="BP54" s="131"/>
      <c r="BQ54" s="131"/>
      <c r="BR54" s="131"/>
      <c r="BS54" s="131"/>
      <c r="BT54" s="131"/>
      <c r="BU54" s="131"/>
      <c r="BV54" s="131"/>
      <c r="BW54" s="131"/>
      <c r="BX54" s="131"/>
      <c r="BY54" s="131"/>
      <c r="BZ54" s="131"/>
      <c r="CA54" s="131"/>
      <c r="CB54" s="131"/>
      <c r="CC54" s="131"/>
      <c r="CD54" s="131"/>
      <c r="CE54" s="131"/>
      <c r="CF54" s="131"/>
      <c r="CG54" s="131"/>
      <c r="CH54" s="131"/>
      <c r="CI54" s="131"/>
      <c r="CJ54" s="131"/>
      <c r="CK54" s="131"/>
      <c r="CL54" s="131"/>
      <c r="CM54" s="131"/>
      <c r="CN54" s="131"/>
      <c r="CO54" s="131"/>
      <c r="CP54" s="131"/>
      <c r="CQ54" s="131"/>
      <c r="CR54" s="131"/>
      <c r="CS54" s="131"/>
      <c r="CT54" s="131"/>
      <c r="CU54" s="131"/>
      <c r="CV54" s="131"/>
      <c r="CW54" s="131"/>
      <c r="CX54" s="131"/>
      <c r="CY54" s="131"/>
      <c r="CZ54" s="131"/>
      <c r="DA54" s="131"/>
      <c r="DB54" s="131"/>
      <c r="DC54" s="131"/>
      <c r="DD54" s="131"/>
      <c r="DE54" s="131"/>
      <c r="DF54" s="131"/>
      <c r="DG54" s="131"/>
      <c r="DH54" s="131"/>
      <c r="DI54" s="131"/>
      <c r="DJ54" s="131"/>
      <c r="DK54" s="131"/>
      <c r="DL54" s="131"/>
      <c r="DM54" s="131"/>
      <c r="DN54" s="131"/>
      <c r="DO54" s="131"/>
      <c r="DP54" s="131"/>
      <c r="DQ54" s="131"/>
      <c r="DR54" s="131"/>
      <c r="DS54" s="131"/>
      <c r="DT54" s="131"/>
      <c r="DU54" s="131"/>
      <c r="DV54" s="131"/>
      <c r="DW54" s="131"/>
      <c r="DX54" s="131"/>
      <c r="DY54" s="131"/>
      <c r="DZ54" s="131"/>
      <c r="EA54" s="131"/>
      <c r="EB54" s="131"/>
      <c r="EC54" s="131"/>
      <c r="ED54" s="131"/>
      <c r="EE54" s="131"/>
      <c r="EF54" s="131"/>
      <c r="EG54" s="131"/>
      <c r="EH54" s="131"/>
      <c r="EI54" s="131"/>
      <c r="EJ54" s="131"/>
      <c r="EK54" s="131"/>
      <c r="EL54" s="131"/>
      <c r="EM54" s="131"/>
      <c r="EN54" s="131"/>
      <c r="EO54" s="131"/>
      <c r="EP54" s="131"/>
      <c r="EQ54" s="131"/>
      <c r="ER54" s="131"/>
      <c r="ES54" s="131"/>
      <c r="ET54" s="131"/>
      <c r="EU54" s="131"/>
      <c r="EV54" s="131"/>
      <c r="EW54" s="131"/>
      <c r="EX54" s="131"/>
      <c r="EY54" s="131"/>
      <c r="EZ54" s="131"/>
      <c r="FA54" s="131"/>
      <c r="FB54" s="131"/>
      <c r="FC54" s="131"/>
      <c r="FD54" s="131"/>
      <c r="FE54" s="131"/>
      <c r="FF54" s="131"/>
      <c r="FG54" s="131"/>
      <c r="FH54" s="131"/>
      <c r="FI54" s="131"/>
      <c r="FJ54" s="131"/>
      <c r="FK54" s="131"/>
      <c r="FL54" s="131"/>
      <c r="FM54" s="131"/>
      <c r="FN54" s="131"/>
      <c r="FO54" s="131"/>
      <c r="FP54" s="131"/>
      <c r="FQ54" s="131"/>
      <c r="FR54" s="131"/>
      <c r="FS54" s="131"/>
      <c r="FT54" s="131"/>
      <c r="FU54" s="131"/>
      <c r="FV54" s="131"/>
      <c r="FW54" s="131"/>
      <c r="FX54" s="131"/>
      <c r="FY54" s="131"/>
      <c r="FZ54" s="131"/>
      <c r="GA54" s="131"/>
      <c r="GB54" s="131"/>
      <c r="GC54" s="131"/>
      <c r="GD54" s="131"/>
      <c r="GE54" s="131"/>
      <c r="GF54" s="131"/>
      <c r="GG54" s="131"/>
      <c r="GH54" s="131"/>
      <c r="GI54" s="131"/>
      <c r="GJ54" s="131"/>
      <c r="GK54" s="131"/>
      <c r="GL54" s="131"/>
      <c r="GM54" s="131"/>
      <c r="GN54" s="131"/>
      <c r="GO54" s="131"/>
      <c r="GP54" s="131"/>
      <c r="GQ54" s="131"/>
      <c r="GR54" s="131"/>
      <c r="GS54" s="131"/>
      <c r="GT54" s="131"/>
      <c r="GU54" s="131"/>
      <c r="GV54" s="131"/>
      <c r="GW54" s="131"/>
      <c r="GX54" s="131"/>
      <c r="GY54" s="131"/>
      <c r="GZ54" s="131"/>
      <c r="HA54" s="131"/>
      <c r="HB54" s="131"/>
      <c r="HC54" s="131"/>
      <c r="HD54" s="131"/>
      <c r="HE54" s="131"/>
      <c r="HF54" s="131"/>
      <c r="HG54" s="131"/>
      <c r="HH54" s="131"/>
      <c r="HI54" s="131"/>
      <c r="HJ54" s="131"/>
      <c r="HK54" s="131"/>
      <c r="HL54" s="131"/>
      <c r="HM54" s="131"/>
      <c r="HN54" s="131"/>
      <c r="HO54" s="131"/>
      <c r="HP54" s="131"/>
      <c r="HQ54" s="131"/>
      <c r="HR54" s="131"/>
      <c r="HS54" s="131"/>
      <c r="HT54" s="131"/>
      <c r="HU54" s="131"/>
      <c r="HV54" s="131"/>
      <c r="HW54" s="131"/>
      <c r="HX54" s="131"/>
      <c r="HY54" s="131"/>
      <c r="HZ54" s="131"/>
      <c r="IA54" s="131"/>
      <c r="IB54" s="131"/>
      <c r="IC54" s="131"/>
      <c r="ID54" s="131"/>
      <c r="IE54" s="131"/>
      <c r="IF54" s="131"/>
      <c r="IG54" s="131"/>
      <c r="IH54" s="131"/>
      <c r="II54" s="131"/>
      <c r="IJ54" s="131"/>
      <c r="IK54" s="131"/>
      <c r="IL54" s="131"/>
      <c r="IM54" s="131"/>
      <c r="IN54" s="131"/>
    </row>
    <row r="55" spans="2:248" s="127" customFormat="1" ht="15.75">
      <c r="B55" s="132" t="s">
        <v>470</v>
      </c>
      <c r="C55" s="190" t="s">
        <v>449</v>
      </c>
      <c r="D55" s="184">
        <f>PLANILHA!G147</f>
        <v>743.49679200000003</v>
      </c>
      <c r="E55" s="133">
        <f t="shared" ref="E55" si="33">IF(E56&lt;&gt;"",$D55*E56,0)</f>
        <v>0</v>
      </c>
      <c r="F55" s="133">
        <f t="shared" si="24"/>
        <v>0</v>
      </c>
      <c r="G55" s="133">
        <f t="shared" si="24"/>
        <v>0</v>
      </c>
      <c r="H55" s="134">
        <f t="shared" si="24"/>
        <v>743.49679200000003</v>
      </c>
      <c r="I55" s="196"/>
      <c r="J55" s="131"/>
      <c r="K55" s="143"/>
      <c r="L55" s="143"/>
      <c r="M55" s="143"/>
      <c r="N55" s="143"/>
      <c r="O55" s="131"/>
      <c r="P55" s="143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1"/>
      <c r="BA55" s="131"/>
      <c r="BB55" s="131"/>
      <c r="BC55" s="131"/>
      <c r="BD55" s="131"/>
      <c r="BE55" s="131"/>
      <c r="BF55" s="131"/>
      <c r="BG55" s="131"/>
      <c r="BH55" s="131"/>
      <c r="BI55" s="131"/>
      <c r="BJ55" s="131"/>
      <c r="BK55" s="131"/>
      <c r="BL55" s="131"/>
      <c r="BM55" s="131"/>
      <c r="BN55" s="131"/>
      <c r="BO55" s="131"/>
      <c r="BP55" s="131"/>
      <c r="BQ55" s="131"/>
      <c r="BR55" s="131"/>
      <c r="BS55" s="131"/>
      <c r="BT55" s="131"/>
      <c r="BU55" s="131"/>
      <c r="BV55" s="131"/>
      <c r="BW55" s="131"/>
      <c r="BX55" s="131"/>
      <c r="BY55" s="131"/>
      <c r="BZ55" s="131"/>
      <c r="CA55" s="131"/>
      <c r="CB55" s="131"/>
      <c r="CC55" s="131"/>
      <c r="CD55" s="131"/>
      <c r="CE55" s="131"/>
      <c r="CF55" s="131"/>
      <c r="CG55" s="131"/>
      <c r="CH55" s="131"/>
      <c r="CI55" s="131"/>
      <c r="CJ55" s="131"/>
      <c r="CK55" s="131"/>
      <c r="CL55" s="131"/>
      <c r="CM55" s="131"/>
      <c r="CN55" s="131"/>
      <c r="CO55" s="131"/>
      <c r="CP55" s="131"/>
      <c r="CQ55" s="131"/>
      <c r="CR55" s="131"/>
      <c r="CS55" s="131"/>
      <c r="CT55" s="131"/>
      <c r="CU55" s="131"/>
      <c r="CV55" s="131"/>
      <c r="CW55" s="131"/>
      <c r="CX55" s="131"/>
      <c r="CY55" s="131"/>
      <c r="CZ55" s="131"/>
      <c r="DA55" s="131"/>
      <c r="DB55" s="131"/>
      <c r="DC55" s="131"/>
      <c r="DD55" s="131"/>
      <c r="DE55" s="131"/>
      <c r="DF55" s="131"/>
      <c r="DG55" s="131"/>
      <c r="DH55" s="131"/>
      <c r="DI55" s="131"/>
      <c r="DJ55" s="131"/>
      <c r="DK55" s="131"/>
      <c r="DL55" s="131"/>
      <c r="DM55" s="131"/>
      <c r="DN55" s="131"/>
      <c r="DO55" s="131"/>
      <c r="DP55" s="131"/>
      <c r="DQ55" s="131"/>
      <c r="DR55" s="131"/>
      <c r="DS55" s="131"/>
      <c r="DT55" s="131"/>
      <c r="DU55" s="131"/>
      <c r="DV55" s="131"/>
      <c r="DW55" s="131"/>
      <c r="DX55" s="131"/>
      <c r="DY55" s="131"/>
      <c r="DZ55" s="131"/>
      <c r="EA55" s="131"/>
      <c r="EB55" s="131"/>
      <c r="EC55" s="131"/>
      <c r="ED55" s="131"/>
      <c r="EE55" s="131"/>
      <c r="EF55" s="131"/>
      <c r="EG55" s="131"/>
      <c r="EH55" s="131"/>
      <c r="EI55" s="131"/>
      <c r="EJ55" s="131"/>
      <c r="EK55" s="131"/>
      <c r="EL55" s="131"/>
      <c r="EM55" s="131"/>
      <c r="EN55" s="131"/>
      <c r="EO55" s="131"/>
      <c r="EP55" s="131"/>
      <c r="EQ55" s="131"/>
      <c r="ER55" s="131"/>
      <c r="ES55" s="131"/>
      <c r="ET55" s="131"/>
      <c r="EU55" s="131"/>
      <c r="EV55" s="131"/>
      <c r="EW55" s="131"/>
      <c r="EX55" s="131"/>
      <c r="EY55" s="131"/>
      <c r="EZ55" s="131"/>
      <c r="FA55" s="131"/>
      <c r="FB55" s="131"/>
      <c r="FC55" s="131"/>
      <c r="FD55" s="131"/>
      <c r="FE55" s="131"/>
      <c r="FF55" s="131"/>
      <c r="FG55" s="131"/>
      <c r="FH55" s="131"/>
      <c r="FI55" s="131"/>
      <c r="FJ55" s="131"/>
      <c r="FK55" s="131"/>
      <c r="FL55" s="131"/>
      <c r="FM55" s="131"/>
      <c r="FN55" s="131"/>
      <c r="FO55" s="131"/>
      <c r="FP55" s="131"/>
      <c r="FQ55" s="131"/>
      <c r="FR55" s="131"/>
      <c r="FS55" s="131"/>
      <c r="FT55" s="131"/>
      <c r="FU55" s="131"/>
      <c r="FV55" s="131"/>
      <c r="FW55" s="131"/>
      <c r="FX55" s="131"/>
      <c r="FY55" s="131"/>
      <c r="FZ55" s="131"/>
      <c r="GA55" s="131"/>
      <c r="GB55" s="131"/>
      <c r="GC55" s="131"/>
      <c r="GD55" s="131"/>
      <c r="GE55" s="131"/>
      <c r="GF55" s="131"/>
      <c r="GG55" s="131"/>
      <c r="GH55" s="131"/>
      <c r="GI55" s="131"/>
      <c r="GJ55" s="131"/>
      <c r="GK55" s="131"/>
      <c r="GL55" s="131"/>
      <c r="GM55" s="131"/>
      <c r="GN55" s="131"/>
      <c r="GO55" s="131"/>
      <c r="GP55" s="131"/>
      <c r="GQ55" s="131"/>
      <c r="GR55" s="131"/>
      <c r="GS55" s="131"/>
      <c r="GT55" s="131"/>
      <c r="GU55" s="131"/>
      <c r="GV55" s="131"/>
      <c r="GW55" s="131"/>
      <c r="GX55" s="131"/>
      <c r="GY55" s="131"/>
      <c r="GZ55" s="131"/>
      <c r="HA55" s="131"/>
      <c r="HB55" s="131"/>
      <c r="HC55" s="131"/>
      <c r="HD55" s="131"/>
      <c r="HE55" s="131"/>
      <c r="HF55" s="131"/>
      <c r="HG55" s="131"/>
      <c r="HH55" s="131"/>
      <c r="HI55" s="131"/>
      <c r="HJ55" s="131"/>
      <c r="HK55" s="131"/>
      <c r="HL55" s="131"/>
      <c r="HM55" s="131"/>
      <c r="HN55" s="131"/>
      <c r="HO55" s="131"/>
      <c r="HP55" s="131"/>
      <c r="HQ55" s="131"/>
      <c r="HR55" s="131"/>
      <c r="HS55" s="131"/>
      <c r="HT55" s="131"/>
      <c r="HU55" s="131"/>
      <c r="HV55" s="131"/>
      <c r="HW55" s="131"/>
      <c r="HX55" s="131"/>
      <c r="HY55" s="131"/>
      <c r="HZ55" s="131"/>
      <c r="IA55" s="131"/>
      <c r="IB55" s="131"/>
      <c r="IC55" s="131"/>
      <c r="ID55" s="131"/>
      <c r="IE55" s="131"/>
      <c r="IF55" s="131"/>
      <c r="IG55" s="131"/>
      <c r="IH55" s="131"/>
      <c r="II55" s="131"/>
      <c r="IJ55" s="131"/>
      <c r="IK55" s="131"/>
      <c r="IL55" s="131"/>
      <c r="IM55" s="131"/>
      <c r="IN55" s="131"/>
    </row>
    <row r="56" spans="2:248" s="127" customFormat="1" ht="15.75">
      <c r="B56" s="128"/>
      <c r="C56" s="129"/>
      <c r="D56" s="130"/>
      <c r="E56" s="186"/>
      <c r="F56" s="186"/>
      <c r="G56" s="186"/>
      <c r="H56" s="187">
        <v>1</v>
      </c>
      <c r="I56" s="195">
        <f t="shared" ref="I56" si="34">SUM(E56:H56)</f>
        <v>1</v>
      </c>
      <c r="J56" s="131"/>
      <c r="K56" s="143"/>
      <c r="L56" s="143"/>
      <c r="M56" s="143"/>
      <c r="N56" s="143"/>
      <c r="O56" s="131"/>
      <c r="P56" s="143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1"/>
      <c r="BP56" s="131"/>
      <c r="BQ56" s="131"/>
      <c r="BR56" s="131"/>
      <c r="BS56" s="131"/>
      <c r="BT56" s="131"/>
      <c r="BU56" s="131"/>
      <c r="BV56" s="131"/>
      <c r="BW56" s="131"/>
      <c r="BX56" s="131"/>
      <c r="BY56" s="131"/>
      <c r="BZ56" s="131"/>
      <c r="CA56" s="131"/>
      <c r="CB56" s="131"/>
      <c r="CC56" s="131"/>
      <c r="CD56" s="131"/>
      <c r="CE56" s="131"/>
      <c r="CF56" s="131"/>
      <c r="CG56" s="131"/>
      <c r="CH56" s="131"/>
      <c r="CI56" s="131"/>
      <c r="CJ56" s="131"/>
      <c r="CK56" s="131"/>
      <c r="CL56" s="131"/>
      <c r="CM56" s="131"/>
      <c r="CN56" s="131"/>
      <c r="CO56" s="131"/>
      <c r="CP56" s="131"/>
      <c r="CQ56" s="131"/>
      <c r="CR56" s="131"/>
      <c r="CS56" s="131"/>
      <c r="CT56" s="131"/>
      <c r="CU56" s="131"/>
      <c r="CV56" s="131"/>
      <c r="CW56" s="131"/>
      <c r="CX56" s="131"/>
      <c r="CY56" s="131"/>
      <c r="CZ56" s="131"/>
      <c r="DA56" s="131"/>
      <c r="DB56" s="131"/>
      <c r="DC56" s="131"/>
      <c r="DD56" s="131"/>
      <c r="DE56" s="131"/>
      <c r="DF56" s="131"/>
      <c r="DG56" s="131"/>
      <c r="DH56" s="131"/>
      <c r="DI56" s="131"/>
      <c r="DJ56" s="131"/>
      <c r="DK56" s="131"/>
      <c r="DL56" s="131"/>
      <c r="DM56" s="131"/>
      <c r="DN56" s="131"/>
      <c r="DO56" s="131"/>
      <c r="DP56" s="131"/>
      <c r="DQ56" s="131"/>
      <c r="DR56" s="131"/>
      <c r="DS56" s="131"/>
      <c r="DT56" s="131"/>
      <c r="DU56" s="131"/>
      <c r="DV56" s="131"/>
      <c r="DW56" s="131"/>
      <c r="DX56" s="131"/>
      <c r="DY56" s="131"/>
      <c r="DZ56" s="131"/>
      <c r="EA56" s="131"/>
      <c r="EB56" s="131"/>
      <c r="EC56" s="131"/>
      <c r="ED56" s="131"/>
      <c r="EE56" s="131"/>
      <c r="EF56" s="131"/>
      <c r="EG56" s="131"/>
      <c r="EH56" s="131"/>
      <c r="EI56" s="131"/>
      <c r="EJ56" s="131"/>
      <c r="EK56" s="131"/>
      <c r="EL56" s="131"/>
      <c r="EM56" s="131"/>
      <c r="EN56" s="131"/>
      <c r="EO56" s="131"/>
      <c r="EP56" s="131"/>
      <c r="EQ56" s="131"/>
      <c r="ER56" s="131"/>
      <c r="ES56" s="131"/>
      <c r="ET56" s="131"/>
      <c r="EU56" s="131"/>
      <c r="EV56" s="131"/>
      <c r="EW56" s="131"/>
      <c r="EX56" s="131"/>
      <c r="EY56" s="131"/>
      <c r="EZ56" s="131"/>
      <c r="FA56" s="131"/>
      <c r="FB56" s="131"/>
      <c r="FC56" s="131"/>
      <c r="FD56" s="131"/>
      <c r="FE56" s="131"/>
      <c r="FF56" s="131"/>
      <c r="FG56" s="131"/>
      <c r="FH56" s="131"/>
      <c r="FI56" s="131"/>
      <c r="FJ56" s="131"/>
      <c r="FK56" s="131"/>
      <c r="FL56" s="131"/>
      <c r="FM56" s="131"/>
      <c r="FN56" s="131"/>
      <c r="FO56" s="131"/>
      <c r="FP56" s="131"/>
      <c r="FQ56" s="131"/>
      <c r="FR56" s="131"/>
      <c r="FS56" s="131"/>
      <c r="FT56" s="131"/>
      <c r="FU56" s="131"/>
      <c r="FV56" s="131"/>
      <c r="FW56" s="131"/>
      <c r="FX56" s="131"/>
      <c r="FY56" s="131"/>
      <c r="FZ56" s="131"/>
      <c r="GA56" s="131"/>
      <c r="GB56" s="131"/>
      <c r="GC56" s="131"/>
      <c r="GD56" s="131"/>
      <c r="GE56" s="131"/>
      <c r="GF56" s="131"/>
      <c r="GG56" s="131"/>
      <c r="GH56" s="131"/>
      <c r="GI56" s="131"/>
      <c r="GJ56" s="131"/>
      <c r="GK56" s="131"/>
      <c r="GL56" s="131"/>
      <c r="GM56" s="131"/>
      <c r="GN56" s="131"/>
      <c r="GO56" s="131"/>
      <c r="GP56" s="131"/>
      <c r="GQ56" s="131"/>
      <c r="GR56" s="131"/>
      <c r="GS56" s="131"/>
      <c r="GT56" s="131"/>
      <c r="GU56" s="131"/>
      <c r="GV56" s="131"/>
      <c r="GW56" s="131"/>
      <c r="GX56" s="131"/>
      <c r="GY56" s="131"/>
      <c r="GZ56" s="131"/>
      <c r="HA56" s="131"/>
      <c r="HB56" s="131"/>
      <c r="HC56" s="131"/>
      <c r="HD56" s="131"/>
      <c r="HE56" s="131"/>
      <c r="HF56" s="131"/>
      <c r="HG56" s="131"/>
      <c r="HH56" s="131"/>
      <c r="HI56" s="131"/>
      <c r="HJ56" s="131"/>
      <c r="HK56" s="131"/>
      <c r="HL56" s="131"/>
      <c r="HM56" s="131"/>
      <c r="HN56" s="131"/>
      <c r="HO56" s="131"/>
      <c r="HP56" s="131"/>
      <c r="HQ56" s="131"/>
      <c r="HR56" s="131"/>
      <c r="HS56" s="131"/>
      <c r="HT56" s="131"/>
      <c r="HU56" s="131"/>
      <c r="HV56" s="131"/>
      <c r="HW56" s="131"/>
      <c r="HX56" s="131"/>
      <c r="HY56" s="131"/>
      <c r="HZ56" s="131"/>
      <c r="IA56" s="131"/>
      <c r="IB56" s="131"/>
      <c r="IC56" s="131"/>
      <c r="ID56" s="131"/>
      <c r="IE56" s="131"/>
      <c r="IF56" s="131"/>
      <c r="IG56" s="131"/>
      <c r="IH56" s="131"/>
      <c r="II56" s="131"/>
      <c r="IJ56" s="131"/>
      <c r="IK56" s="131"/>
      <c r="IL56" s="131"/>
      <c r="IM56" s="131"/>
      <c r="IN56" s="131"/>
    </row>
    <row r="57" spans="2:248" s="127" customFormat="1" ht="15.75">
      <c r="B57" s="132" t="s">
        <v>467</v>
      </c>
      <c r="C57" s="190" t="s">
        <v>456</v>
      </c>
      <c r="D57" s="184">
        <f>PLANILHA!G151</f>
        <v>729.54</v>
      </c>
      <c r="E57" s="133">
        <f t="shared" ref="E57" si="35">IF(E58&lt;&gt;"",$D57*E58,0)</f>
        <v>182.38499999999999</v>
      </c>
      <c r="F57" s="133">
        <f t="shared" si="24"/>
        <v>182.38499999999999</v>
      </c>
      <c r="G57" s="133">
        <f t="shared" si="24"/>
        <v>182.38499999999999</v>
      </c>
      <c r="H57" s="134">
        <f t="shared" si="24"/>
        <v>182.38499999999999</v>
      </c>
      <c r="I57" s="196"/>
      <c r="J57" s="131"/>
      <c r="K57" s="143"/>
      <c r="L57" s="143"/>
      <c r="M57" s="143"/>
      <c r="N57" s="143"/>
      <c r="O57" s="131"/>
      <c r="P57" s="143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  <c r="BI57" s="131"/>
      <c r="BJ57" s="131"/>
      <c r="BK57" s="131"/>
      <c r="BL57" s="131"/>
      <c r="BM57" s="131"/>
      <c r="BN57" s="131"/>
      <c r="BO57" s="131"/>
      <c r="BP57" s="131"/>
      <c r="BQ57" s="131"/>
      <c r="BR57" s="131"/>
      <c r="BS57" s="131"/>
      <c r="BT57" s="131"/>
      <c r="BU57" s="131"/>
      <c r="BV57" s="131"/>
      <c r="BW57" s="131"/>
      <c r="BX57" s="131"/>
      <c r="BY57" s="131"/>
      <c r="BZ57" s="131"/>
      <c r="CA57" s="131"/>
      <c r="CB57" s="131"/>
      <c r="CC57" s="131"/>
      <c r="CD57" s="131"/>
      <c r="CE57" s="131"/>
      <c r="CF57" s="131"/>
      <c r="CG57" s="131"/>
      <c r="CH57" s="131"/>
      <c r="CI57" s="131"/>
      <c r="CJ57" s="131"/>
      <c r="CK57" s="131"/>
      <c r="CL57" s="131"/>
      <c r="CM57" s="131"/>
      <c r="CN57" s="131"/>
      <c r="CO57" s="131"/>
      <c r="CP57" s="131"/>
      <c r="CQ57" s="131"/>
      <c r="CR57" s="131"/>
      <c r="CS57" s="131"/>
      <c r="CT57" s="131"/>
      <c r="CU57" s="131"/>
      <c r="CV57" s="131"/>
      <c r="CW57" s="131"/>
      <c r="CX57" s="131"/>
      <c r="CY57" s="131"/>
      <c r="CZ57" s="131"/>
      <c r="DA57" s="131"/>
      <c r="DB57" s="131"/>
      <c r="DC57" s="131"/>
      <c r="DD57" s="131"/>
      <c r="DE57" s="131"/>
      <c r="DF57" s="131"/>
      <c r="DG57" s="131"/>
      <c r="DH57" s="131"/>
      <c r="DI57" s="131"/>
      <c r="DJ57" s="131"/>
      <c r="DK57" s="131"/>
      <c r="DL57" s="131"/>
      <c r="DM57" s="131"/>
      <c r="DN57" s="131"/>
      <c r="DO57" s="131"/>
      <c r="DP57" s="131"/>
      <c r="DQ57" s="131"/>
      <c r="DR57" s="131"/>
      <c r="DS57" s="131"/>
      <c r="DT57" s="131"/>
      <c r="DU57" s="131"/>
      <c r="DV57" s="131"/>
      <c r="DW57" s="131"/>
      <c r="DX57" s="131"/>
      <c r="DY57" s="131"/>
      <c r="DZ57" s="131"/>
      <c r="EA57" s="131"/>
      <c r="EB57" s="131"/>
      <c r="EC57" s="131"/>
      <c r="ED57" s="131"/>
      <c r="EE57" s="131"/>
      <c r="EF57" s="131"/>
      <c r="EG57" s="131"/>
      <c r="EH57" s="131"/>
      <c r="EI57" s="131"/>
      <c r="EJ57" s="131"/>
      <c r="EK57" s="131"/>
      <c r="EL57" s="131"/>
      <c r="EM57" s="131"/>
      <c r="EN57" s="131"/>
      <c r="EO57" s="131"/>
      <c r="EP57" s="131"/>
      <c r="EQ57" s="131"/>
      <c r="ER57" s="131"/>
      <c r="ES57" s="131"/>
      <c r="ET57" s="131"/>
      <c r="EU57" s="131"/>
      <c r="EV57" s="131"/>
      <c r="EW57" s="131"/>
      <c r="EX57" s="131"/>
      <c r="EY57" s="131"/>
      <c r="EZ57" s="131"/>
      <c r="FA57" s="131"/>
      <c r="FB57" s="131"/>
      <c r="FC57" s="131"/>
      <c r="FD57" s="131"/>
      <c r="FE57" s="131"/>
      <c r="FF57" s="131"/>
      <c r="FG57" s="131"/>
      <c r="FH57" s="131"/>
      <c r="FI57" s="131"/>
      <c r="FJ57" s="131"/>
      <c r="FK57" s="131"/>
      <c r="FL57" s="131"/>
      <c r="FM57" s="131"/>
      <c r="FN57" s="131"/>
      <c r="FO57" s="131"/>
      <c r="FP57" s="131"/>
      <c r="FQ57" s="131"/>
      <c r="FR57" s="131"/>
      <c r="FS57" s="131"/>
      <c r="FT57" s="131"/>
      <c r="FU57" s="131"/>
      <c r="FV57" s="131"/>
      <c r="FW57" s="131"/>
      <c r="FX57" s="131"/>
      <c r="FY57" s="131"/>
      <c r="FZ57" s="131"/>
      <c r="GA57" s="131"/>
      <c r="GB57" s="131"/>
      <c r="GC57" s="131"/>
      <c r="GD57" s="131"/>
      <c r="GE57" s="131"/>
      <c r="GF57" s="131"/>
      <c r="GG57" s="131"/>
      <c r="GH57" s="131"/>
      <c r="GI57" s="131"/>
      <c r="GJ57" s="131"/>
      <c r="GK57" s="131"/>
      <c r="GL57" s="131"/>
      <c r="GM57" s="131"/>
      <c r="GN57" s="131"/>
      <c r="GO57" s="131"/>
      <c r="GP57" s="131"/>
      <c r="GQ57" s="131"/>
      <c r="GR57" s="131"/>
      <c r="GS57" s="131"/>
      <c r="GT57" s="131"/>
      <c r="GU57" s="131"/>
      <c r="GV57" s="131"/>
      <c r="GW57" s="131"/>
      <c r="GX57" s="131"/>
      <c r="GY57" s="131"/>
      <c r="GZ57" s="131"/>
      <c r="HA57" s="131"/>
      <c r="HB57" s="131"/>
      <c r="HC57" s="131"/>
      <c r="HD57" s="131"/>
      <c r="HE57" s="131"/>
      <c r="HF57" s="131"/>
      <c r="HG57" s="131"/>
      <c r="HH57" s="131"/>
      <c r="HI57" s="131"/>
      <c r="HJ57" s="131"/>
      <c r="HK57" s="131"/>
      <c r="HL57" s="131"/>
      <c r="HM57" s="131"/>
      <c r="HN57" s="131"/>
      <c r="HO57" s="131"/>
      <c r="HP57" s="131"/>
      <c r="HQ57" s="131"/>
      <c r="HR57" s="131"/>
      <c r="HS57" s="131"/>
      <c r="HT57" s="131"/>
      <c r="HU57" s="131"/>
      <c r="HV57" s="131"/>
      <c r="HW57" s="131"/>
      <c r="HX57" s="131"/>
      <c r="HY57" s="131"/>
      <c r="HZ57" s="131"/>
      <c r="IA57" s="131"/>
      <c r="IB57" s="131"/>
      <c r="IC57" s="131"/>
      <c r="ID57" s="131"/>
      <c r="IE57" s="131"/>
      <c r="IF57" s="131"/>
      <c r="IG57" s="131"/>
      <c r="IH57" s="131"/>
      <c r="II57" s="131"/>
      <c r="IJ57" s="131"/>
      <c r="IK57" s="131"/>
      <c r="IL57" s="131"/>
      <c r="IM57" s="131"/>
      <c r="IN57" s="131"/>
    </row>
    <row r="58" spans="2:248" s="127" customFormat="1" ht="15.75">
      <c r="B58" s="128"/>
      <c r="C58" s="129"/>
      <c r="D58" s="130"/>
      <c r="E58" s="186">
        <v>0.25</v>
      </c>
      <c r="F58" s="186">
        <v>0.25</v>
      </c>
      <c r="G58" s="186">
        <v>0.25</v>
      </c>
      <c r="H58" s="187">
        <v>0.25</v>
      </c>
      <c r="I58" s="195">
        <f t="shared" ref="I58" si="36">SUM(E58:H58)</f>
        <v>1</v>
      </c>
      <c r="J58" s="131"/>
      <c r="K58" s="143"/>
      <c r="L58" s="143"/>
      <c r="M58" s="143"/>
      <c r="N58" s="143"/>
      <c r="O58" s="131"/>
      <c r="P58" s="143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1"/>
      <c r="BD58" s="131"/>
      <c r="BE58" s="131"/>
      <c r="BF58" s="131"/>
      <c r="BG58" s="131"/>
      <c r="BH58" s="131"/>
      <c r="BI58" s="131"/>
      <c r="BJ58" s="131"/>
      <c r="BK58" s="131"/>
      <c r="BL58" s="131"/>
      <c r="BM58" s="131"/>
      <c r="BN58" s="131"/>
      <c r="BO58" s="131"/>
      <c r="BP58" s="131"/>
      <c r="BQ58" s="131"/>
      <c r="BR58" s="131"/>
      <c r="BS58" s="131"/>
      <c r="BT58" s="131"/>
      <c r="BU58" s="131"/>
      <c r="BV58" s="131"/>
      <c r="BW58" s="131"/>
      <c r="BX58" s="131"/>
      <c r="BY58" s="131"/>
      <c r="BZ58" s="131"/>
      <c r="CA58" s="131"/>
      <c r="CB58" s="131"/>
      <c r="CC58" s="131"/>
      <c r="CD58" s="131"/>
      <c r="CE58" s="131"/>
      <c r="CF58" s="131"/>
      <c r="CG58" s="131"/>
      <c r="CH58" s="131"/>
      <c r="CI58" s="131"/>
      <c r="CJ58" s="131"/>
      <c r="CK58" s="131"/>
      <c r="CL58" s="131"/>
      <c r="CM58" s="131"/>
      <c r="CN58" s="131"/>
      <c r="CO58" s="131"/>
      <c r="CP58" s="131"/>
      <c r="CQ58" s="131"/>
      <c r="CR58" s="131"/>
      <c r="CS58" s="131"/>
      <c r="CT58" s="131"/>
      <c r="CU58" s="131"/>
      <c r="CV58" s="131"/>
      <c r="CW58" s="131"/>
      <c r="CX58" s="131"/>
      <c r="CY58" s="131"/>
      <c r="CZ58" s="131"/>
      <c r="DA58" s="131"/>
      <c r="DB58" s="131"/>
      <c r="DC58" s="131"/>
      <c r="DD58" s="131"/>
      <c r="DE58" s="131"/>
      <c r="DF58" s="131"/>
      <c r="DG58" s="131"/>
      <c r="DH58" s="131"/>
      <c r="DI58" s="131"/>
      <c r="DJ58" s="131"/>
      <c r="DK58" s="131"/>
      <c r="DL58" s="131"/>
      <c r="DM58" s="131"/>
      <c r="DN58" s="131"/>
      <c r="DO58" s="131"/>
      <c r="DP58" s="131"/>
      <c r="DQ58" s="131"/>
      <c r="DR58" s="131"/>
      <c r="DS58" s="131"/>
      <c r="DT58" s="131"/>
      <c r="DU58" s="131"/>
      <c r="DV58" s="131"/>
      <c r="DW58" s="131"/>
      <c r="DX58" s="131"/>
      <c r="DY58" s="131"/>
      <c r="DZ58" s="131"/>
      <c r="EA58" s="131"/>
      <c r="EB58" s="131"/>
      <c r="EC58" s="131"/>
      <c r="ED58" s="131"/>
      <c r="EE58" s="131"/>
      <c r="EF58" s="131"/>
      <c r="EG58" s="131"/>
      <c r="EH58" s="131"/>
      <c r="EI58" s="131"/>
      <c r="EJ58" s="131"/>
      <c r="EK58" s="131"/>
      <c r="EL58" s="131"/>
      <c r="EM58" s="131"/>
      <c r="EN58" s="131"/>
      <c r="EO58" s="131"/>
      <c r="EP58" s="131"/>
      <c r="EQ58" s="131"/>
      <c r="ER58" s="131"/>
      <c r="ES58" s="131"/>
      <c r="ET58" s="131"/>
      <c r="EU58" s="131"/>
      <c r="EV58" s="131"/>
      <c r="EW58" s="131"/>
      <c r="EX58" s="131"/>
      <c r="EY58" s="131"/>
      <c r="EZ58" s="131"/>
      <c r="FA58" s="131"/>
      <c r="FB58" s="131"/>
      <c r="FC58" s="131"/>
      <c r="FD58" s="131"/>
      <c r="FE58" s="131"/>
      <c r="FF58" s="131"/>
      <c r="FG58" s="131"/>
      <c r="FH58" s="131"/>
      <c r="FI58" s="131"/>
      <c r="FJ58" s="131"/>
      <c r="FK58" s="131"/>
      <c r="FL58" s="131"/>
      <c r="FM58" s="131"/>
      <c r="FN58" s="131"/>
      <c r="FO58" s="131"/>
      <c r="FP58" s="131"/>
      <c r="FQ58" s="131"/>
      <c r="FR58" s="131"/>
      <c r="FS58" s="131"/>
      <c r="FT58" s="131"/>
      <c r="FU58" s="131"/>
      <c r="FV58" s="131"/>
      <c r="FW58" s="131"/>
      <c r="FX58" s="131"/>
      <c r="FY58" s="131"/>
      <c r="FZ58" s="131"/>
      <c r="GA58" s="131"/>
      <c r="GB58" s="131"/>
      <c r="GC58" s="131"/>
      <c r="GD58" s="131"/>
      <c r="GE58" s="131"/>
      <c r="GF58" s="131"/>
      <c r="GG58" s="131"/>
      <c r="GH58" s="131"/>
      <c r="GI58" s="131"/>
      <c r="GJ58" s="131"/>
      <c r="GK58" s="131"/>
      <c r="GL58" s="131"/>
      <c r="GM58" s="131"/>
      <c r="GN58" s="131"/>
      <c r="GO58" s="131"/>
      <c r="GP58" s="131"/>
      <c r="GQ58" s="131"/>
      <c r="GR58" s="131"/>
      <c r="GS58" s="131"/>
      <c r="GT58" s="131"/>
      <c r="GU58" s="131"/>
      <c r="GV58" s="131"/>
      <c r="GW58" s="131"/>
      <c r="GX58" s="131"/>
      <c r="GY58" s="131"/>
      <c r="GZ58" s="131"/>
      <c r="HA58" s="131"/>
      <c r="HB58" s="131"/>
      <c r="HC58" s="131"/>
      <c r="HD58" s="131"/>
      <c r="HE58" s="131"/>
      <c r="HF58" s="131"/>
      <c r="HG58" s="131"/>
      <c r="HH58" s="131"/>
      <c r="HI58" s="131"/>
      <c r="HJ58" s="131"/>
      <c r="HK58" s="131"/>
      <c r="HL58" s="131"/>
      <c r="HM58" s="131"/>
      <c r="HN58" s="131"/>
      <c r="HO58" s="131"/>
      <c r="HP58" s="131"/>
      <c r="HQ58" s="131"/>
      <c r="HR58" s="131"/>
      <c r="HS58" s="131"/>
      <c r="HT58" s="131"/>
      <c r="HU58" s="131"/>
      <c r="HV58" s="131"/>
      <c r="HW58" s="131"/>
      <c r="HX58" s="131"/>
      <c r="HY58" s="131"/>
      <c r="HZ58" s="131"/>
      <c r="IA58" s="131"/>
      <c r="IB58" s="131"/>
      <c r="IC58" s="131"/>
      <c r="ID58" s="131"/>
      <c r="IE58" s="131"/>
      <c r="IF58" s="131"/>
      <c r="IG58" s="131"/>
      <c r="IH58" s="131"/>
      <c r="II58" s="131"/>
      <c r="IJ58" s="131"/>
      <c r="IK58" s="131"/>
      <c r="IL58" s="131"/>
      <c r="IM58" s="131"/>
      <c r="IN58" s="131"/>
    </row>
    <row r="59" spans="2:248" ht="15.75">
      <c r="B59" s="137"/>
      <c r="C59" s="138" t="s">
        <v>110</v>
      </c>
      <c r="D59" s="191">
        <f>SUM(D19:D58)</f>
        <v>55225.880594819995</v>
      </c>
      <c r="E59" s="107"/>
      <c r="F59" s="107"/>
      <c r="G59" s="107"/>
      <c r="H59" s="107"/>
      <c r="I59" s="108"/>
    </row>
    <row r="60" spans="2:248" ht="15.75">
      <c r="B60" s="137"/>
      <c r="C60" s="138" t="s">
        <v>111</v>
      </c>
      <c r="D60" s="191">
        <f>(SUM(D19:D56)*1.2714)+(D57*1.1109)</f>
        <v>70097.093418254153</v>
      </c>
      <c r="E60" s="107"/>
      <c r="F60" s="107"/>
      <c r="G60" s="107"/>
      <c r="H60" s="107"/>
      <c r="I60" s="108"/>
    </row>
    <row r="61" spans="2:248" ht="16.5" thickBot="1">
      <c r="B61" s="139"/>
      <c r="C61" s="140"/>
      <c r="D61" s="141"/>
      <c r="E61" s="140"/>
      <c r="F61" s="140"/>
      <c r="G61" s="140"/>
      <c r="H61" s="140"/>
      <c r="I61" s="142"/>
    </row>
  </sheetData>
  <mergeCells count="1">
    <mergeCell ref="C7:F7"/>
  </mergeCells>
  <conditionalFormatting sqref="E19:H60">
    <cfRule type="cellIs" dxfId="0" priority="1" stopIfTrue="1" operator="notEqual">
      <formula>0</formula>
    </cfRule>
  </conditionalFormatting>
  <printOptions horizontalCentered="1" verticalCentered="1"/>
  <pageMargins left="0.51181102362204722" right="0.51181102362204722" top="0.27559055118110237" bottom="0.31496062992125984" header="0.23622047244094491" footer="0.23622047244094491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CRONOGRAMA</vt:lpstr>
      <vt:lpstr>CRONOGRAMA!Area_de_impressao</vt:lpstr>
      <vt:lpstr>PLANILHA!Area_de_impressao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HALLAN MARQUES CAVALCANTE</dc:creator>
  <cp:lastModifiedBy>HALLAN MARQUES CAVALCANTE</cp:lastModifiedBy>
  <cp:lastPrinted>2014-09-11T20:44:14Z</cp:lastPrinted>
  <dcterms:created xsi:type="dcterms:W3CDTF">2013-08-06T19:39:14Z</dcterms:created>
  <dcterms:modified xsi:type="dcterms:W3CDTF">2014-09-11T20:52:18Z</dcterms:modified>
</cp:coreProperties>
</file>