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75" windowWidth="23895" windowHeight="10485"/>
  </bookViews>
  <sheets>
    <sheet name="Mapa de Cotações" sheetId="1" r:id="rId1"/>
    <sheet name="Plan2" sheetId="2" r:id="rId2"/>
    <sheet name="Plan3" sheetId="3" r:id="rId3"/>
  </sheets>
  <calcPr calcId="125725"/>
</workbook>
</file>

<file path=xl/calcChain.xml><?xml version="1.0" encoding="utf-8"?>
<calcChain xmlns="http://schemas.openxmlformats.org/spreadsheetml/2006/main">
  <c r="E49" i="1"/>
  <c r="H42"/>
  <c r="H43"/>
  <c r="H44"/>
  <c r="H45"/>
  <c r="H41"/>
  <c r="I41"/>
  <c r="H21"/>
  <c r="I21"/>
  <c r="H29"/>
  <c r="H30"/>
  <c r="I30"/>
  <c r="H31"/>
  <c r="H32"/>
  <c r="H33"/>
  <c r="H34"/>
  <c r="I34"/>
  <c r="H35"/>
  <c r="H36"/>
  <c r="H37"/>
  <c r="H28"/>
  <c r="I28"/>
  <c r="I38"/>
  <c r="C48"/>
  <c r="C49"/>
  <c r="H12"/>
  <c r="H13"/>
  <c r="H14"/>
  <c r="I14"/>
  <c r="I18"/>
  <c r="H15"/>
  <c r="H16"/>
  <c r="H17"/>
  <c r="I44"/>
  <c r="I12"/>
  <c r="I33"/>
  <c r="C18"/>
  <c r="C38"/>
  <c r="C46"/>
  <c r="I45"/>
  <c r="I43"/>
  <c r="I46"/>
  <c r="I42"/>
  <c r="I35"/>
  <c r="I36"/>
  <c r="I37"/>
  <c r="I32"/>
  <c r="I31"/>
  <c r="I29"/>
  <c r="I13"/>
  <c r="I15"/>
  <c r="I16"/>
  <c r="I17"/>
  <c r="C23"/>
  <c r="C24"/>
  <c r="F24"/>
  <c r="F49"/>
  <c r="K21"/>
  <c r="M21"/>
  <c r="N21"/>
  <c r="K18"/>
  <c r="M18"/>
  <c r="N18"/>
  <c r="F56"/>
  <c r="F57"/>
</calcChain>
</file>

<file path=xl/sharedStrings.xml><?xml version="1.0" encoding="utf-8"?>
<sst xmlns="http://schemas.openxmlformats.org/spreadsheetml/2006/main" count="89" uniqueCount="64">
  <si>
    <t>MODELO DE UNIDADE INTERNA (FAB. DAIKIN)</t>
  </si>
  <si>
    <t>QUANTIDADE</t>
  </si>
  <si>
    <t>FXAQ50PVE</t>
  </si>
  <si>
    <t xml:space="preserve">FXMQ250MAVE </t>
  </si>
  <si>
    <t xml:space="preserve">FXFQ80PVE </t>
  </si>
  <si>
    <t>FXAQ32PVE</t>
  </si>
  <si>
    <t xml:space="preserve">FXMQ40PVE </t>
  </si>
  <si>
    <t xml:space="preserve">FXHQ63MAVE </t>
  </si>
  <si>
    <t>TOTAL UNIDADES INTERNAS</t>
  </si>
  <si>
    <t>MODELO DE UNIDADE EXTERNA (FAB. DAIKIN)</t>
  </si>
  <si>
    <t xml:space="preserve">RXYQ16PAYL </t>
  </si>
  <si>
    <t>MODELO DE UNIDADE INTERNA (FAB. LG)</t>
  </si>
  <si>
    <t>ARNU 18GTQ</t>
  </si>
  <si>
    <t>ARNU24GTP</t>
  </si>
  <si>
    <t>ARNU24GSEL2</t>
  </si>
  <si>
    <t>ARNU15GSEL2</t>
  </si>
  <si>
    <t>ARNU18GSEL2</t>
  </si>
  <si>
    <t>ARNU09GSEL2</t>
  </si>
  <si>
    <t>ARNU36GTN</t>
  </si>
  <si>
    <t>ARNU28GTP</t>
  </si>
  <si>
    <t>ARNU15GTQ</t>
  </si>
  <si>
    <t>ARNU09GTR</t>
  </si>
  <si>
    <t>MODELO DE UNIDADE EXTERNA (FAB. LG)</t>
  </si>
  <si>
    <t>ARUN140LTE4</t>
  </si>
  <si>
    <t>ARUN120LTE4</t>
  </si>
  <si>
    <t>ARUN200LTE4</t>
  </si>
  <si>
    <t>ARUN100LTE4</t>
  </si>
  <si>
    <t>ARUN180LTE4</t>
  </si>
  <si>
    <t>TOTAL UNIDADES EXTERNAS</t>
  </si>
  <si>
    <t>Lote 01 - Sede das Promotorias de Justiça de São Lourenço da Mata-PE</t>
  </si>
  <si>
    <t>CLIMOAR</t>
  </si>
  <si>
    <t>PREÇO TOTAL</t>
  </si>
  <si>
    <t>TOTAL MENSAL LOTE 01</t>
  </si>
  <si>
    <t>TOTAL ANUAL LOTE 01</t>
  </si>
  <si>
    <t xml:space="preserve">  </t>
  </si>
  <si>
    <t>Lote 02 - Edifício Roberto Lyra e anexos, em Recife-PE</t>
  </si>
  <si>
    <t>TOTAL MENSAL LOTE 02</t>
  </si>
  <si>
    <t>TOTAL ANUAL LOTE 02</t>
  </si>
  <si>
    <t>ARCLIMA</t>
  </si>
  <si>
    <t>PEÇAS DE REPOSIÇÃO E REPARO</t>
  </si>
  <si>
    <t>Gás R410 (cilindro de11,35kg)</t>
  </si>
  <si>
    <t>Filtro de ar das evaporadoras</t>
  </si>
  <si>
    <t>Placa eletrônica de comando das evaporadoras</t>
  </si>
  <si>
    <t>Válvula solenoide de expansão do gás – sistema VRF</t>
  </si>
  <si>
    <t>ANTARTIDA</t>
  </si>
  <si>
    <t xml:space="preserve">PREÇO MÉDIO </t>
  </si>
  <si>
    <t>INVESTIMENTO</t>
  </si>
  <si>
    <t>PAYBACK SIMPLES</t>
  </si>
  <si>
    <t>SERVCOM*</t>
  </si>
  <si>
    <t>*Preço mais alto pesquisado, excluído para formação de preços.</t>
  </si>
  <si>
    <t>INVESTIMENTO SÃO LOURENÇO</t>
  </si>
  <si>
    <t>INVESTIMENTO ROBERTO LYRA</t>
  </si>
  <si>
    <t>CUSTO ANUAL DE MANUTENÇÃO</t>
  </si>
  <si>
    <t>MANUTENÇÃO=INVESTIMENTO</t>
  </si>
  <si>
    <t>ANOS</t>
  </si>
  <si>
    <t>AVALIAÇÃO DO CUSTO DA MANUTENÇÃOXINVESTIMENTO</t>
  </si>
  <si>
    <t>Válvula de serviço Danfoos.</t>
  </si>
  <si>
    <t xml:space="preserve"> </t>
  </si>
  <si>
    <t>MINISTÉRIO PÚBLICO DO ESTADO DE PERNAMBUCO</t>
  </si>
  <si>
    <t xml:space="preserve">PROCURADORIA GERAL DE JUSTIÇA </t>
  </si>
  <si>
    <t>COORDENADORIA MINISTERIAL DE APOIO TÉCNICO E INFRA-ESTRUTURA</t>
  </si>
  <si>
    <t>DEPARTAMENTO MINISTERIAL DE INFRA-ESTRUTURA</t>
  </si>
  <si>
    <t>OBJETO: MANUTENÇÃO PREVENTIVA E CORRETIVA DE SISTEMAS DE CLIMATIZAÇÃO CENTRAL DO TIPO VRF PARA EDIFÍCIOS DA PROCURADORIA GERAL DE JUSTIÇA</t>
  </si>
  <si>
    <t>MAPA DE COTAÇÕES - FORMAÇÃO DE PREÇOS</t>
  </si>
</sst>
</file>

<file path=xl/styles.xml><?xml version="1.0" encoding="utf-8"?>
<styleSheet xmlns="http://schemas.openxmlformats.org/spreadsheetml/2006/main">
  <numFmts count="2">
    <numFmt numFmtId="44" formatCode="_-&quot;R$&quot;\ * #,##0.00_-;\-&quot;R$&quot;\ * #,##0.00_-;_-&quot;R$&quot;\ * &quot;-&quot;??_-;_-@_-"/>
    <numFmt numFmtId="168" formatCode="#,##0.00_ ;\-#,##0.00\ "/>
  </numFmts>
  <fonts count="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b/>
      <sz val="11"/>
      <color rgb="FF000000"/>
      <name val="Calibri"/>
      <family val="2"/>
    </font>
    <font>
      <sz val="11"/>
      <color rgb="FFFF0000"/>
      <name val="Calibri"/>
      <family val="2"/>
    </font>
    <font>
      <b/>
      <sz val="11"/>
      <color rgb="FFFF0000"/>
      <name val="Calibri"/>
      <family val="2"/>
    </font>
    <font>
      <b/>
      <sz val="11"/>
      <color rgb="FFFF0000"/>
      <name val="Calibri"/>
      <family val="2"/>
      <scheme val="minor"/>
    </font>
    <font>
      <b/>
      <sz val="13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D8D8D8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theme="4" tint="0.39997558519241921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46">
    <xf numFmtId="0" fontId="0" fillId="0" borderId="0" xfId="0"/>
    <xf numFmtId="0" fontId="2" fillId="0" borderId="0" xfId="0" applyFont="1"/>
    <xf numFmtId="0" fontId="3" fillId="0" borderId="0" xfId="0" applyFont="1" applyBorder="1" applyAlignment="1">
      <alignment horizontal="center"/>
    </xf>
    <xf numFmtId="44" fontId="3" fillId="0" borderId="0" xfId="1" applyFont="1" applyBorder="1" applyAlignment="1">
      <alignment horizontal="center"/>
    </xf>
    <xf numFmtId="44" fontId="3" fillId="0" borderId="1" xfId="1" applyFont="1" applyBorder="1" applyAlignment="1">
      <alignment horizontal="center"/>
    </xf>
    <xf numFmtId="0" fontId="4" fillId="2" borderId="1" xfId="0" applyFont="1" applyFill="1" applyBorder="1" applyAlignment="1">
      <alignment horizontal="left"/>
    </xf>
    <xf numFmtId="0" fontId="4" fillId="2" borderId="1" xfId="0" applyFont="1" applyFill="1" applyBorder="1" applyAlignment="1">
      <alignment horizontal="center"/>
    </xf>
    <xf numFmtId="0" fontId="3" fillId="0" borderId="1" xfId="0" applyFont="1" applyBorder="1" applyAlignment="1">
      <alignment horizontal="left"/>
    </xf>
    <xf numFmtId="0" fontId="3" fillId="0" borderId="1" xfId="0" applyFont="1" applyBorder="1" applyAlignment="1">
      <alignment horizontal="center"/>
    </xf>
    <xf numFmtId="44" fontId="3" fillId="0" borderId="1" xfId="0" applyNumberFormat="1" applyFont="1" applyBorder="1" applyAlignment="1">
      <alignment horizontal="center"/>
    </xf>
    <xf numFmtId="44" fontId="4" fillId="2" borderId="1" xfId="1" applyFont="1" applyFill="1" applyBorder="1" applyAlignment="1">
      <alignment horizontal="center"/>
    </xf>
    <xf numFmtId="0" fontId="4" fillId="3" borderId="1" xfId="0" applyFont="1" applyFill="1" applyBorder="1" applyAlignment="1">
      <alignment horizontal="left"/>
    </xf>
    <xf numFmtId="0" fontId="4" fillId="3" borderId="1" xfId="0" applyFont="1" applyFill="1" applyBorder="1" applyAlignment="1">
      <alignment horizontal="center"/>
    </xf>
    <xf numFmtId="44" fontId="4" fillId="0" borderId="1" xfId="1" applyFont="1" applyBorder="1" applyAlignment="1">
      <alignment horizontal="center"/>
    </xf>
    <xf numFmtId="0" fontId="3" fillId="0" borderId="1" xfId="0" applyFont="1" applyBorder="1" applyAlignment="1">
      <alignment horizontal="left" wrapText="1"/>
    </xf>
    <xf numFmtId="168" fontId="3" fillId="0" borderId="0" xfId="1" applyNumberFormat="1" applyFont="1" applyBorder="1" applyAlignment="1">
      <alignment horizontal="center"/>
    </xf>
    <xf numFmtId="0" fontId="0" fillId="0" borderId="0" xfId="0" applyBorder="1"/>
    <xf numFmtId="0" fontId="4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44" fontId="3" fillId="0" borderId="0" xfId="1" applyFont="1" applyFill="1" applyBorder="1" applyAlignment="1">
      <alignment horizontal="center"/>
    </xf>
    <xf numFmtId="44" fontId="3" fillId="0" borderId="0" xfId="0" applyNumberFormat="1" applyFont="1" applyFill="1" applyBorder="1" applyAlignment="1">
      <alignment horizontal="center"/>
    </xf>
    <xf numFmtId="44" fontId="5" fillId="0" borderId="1" xfId="1" applyFont="1" applyBorder="1" applyAlignment="1">
      <alignment horizontal="center"/>
    </xf>
    <xf numFmtId="0" fontId="6" fillId="2" borderId="1" xfId="0" applyFont="1" applyFill="1" applyBorder="1" applyAlignment="1">
      <alignment horizontal="center"/>
    </xf>
    <xf numFmtId="44" fontId="3" fillId="0" borderId="1" xfId="1" applyFont="1" applyFill="1" applyBorder="1" applyAlignment="1">
      <alignment horizontal="center"/>
    </xf>
    <xf numFmtId="168" fontId="4" fillId="0" borderId="1" xfId="1" applyNumberFormat="1" applyFont="1" applyFill="1" applyBorder="1" applyAlignment="1">
      <alignment horizontal="center"/>
    </xf>
    <xf numFmtId="44" fontId="4" fillId="0" borderId="1" xfId="1" applyFont="1" applyFill="1" applyBorder="1" applyAlignment="1">
      <alignment horizontal="left"/>
    </xf>
    <xf numFmtId="0" fontId="2" fillId="0" borderId="2" xfId="0" applyFont="1" applyBorder="1"/>
    <xf numFmtId="0" fontId="0" fillId="0" borderId="3" xfId="0" applyBorder="1"/>
    <xf numFmtId="0" fontId="0" fillId="0" borderId="4" xfId="0" applyBorder="1"/>
    <xf numFmtId="0" fontId="2" fillId="0" borderId="5" xfId="0" applyFont="1" applyBorder="1"/>
    <xf numFmtId="0" fontId="0" fillId="0" borderId="6" xfId="0" applyBorder="1"/>
    <xf numFmtId="0" fontId="0" fillId="0" borderId="5" xfId="0" applyBorder="1"/>
    <xf numFmtId="0" fontId="3" fillId="0" borderId="5" xfId="0" applyFont="1" applyBorder="1" applyAlignment="1">
      <alignment horizontal="left"/>
    </xf>
    <xf numFmtId="44" fontId="3" fillId="0" borderId="6" xfId="0" applyNumberFormat="1" applyFont="1" applyBorder="1" applyAlignment="1">
      <alignment horizontal="center"/>
    </xf>
    <xf numFmtId="44" fontId="3" fillId="0" borderId="6" xfId="1" applyFont="1" applyBorder="1" applyAlignment="1">
      <alignment horizontal="center"/>
    </xf>
    <xf numFmtId="0" fontId="7" fillId="0" borderId="5" xfId="0" applyFont="1" applyBorder="1"/>
    <xf numFmtId="0" fontId="4" fillId="0" borderId="6" xfId="0" applyFont="1" applyFill="1" applyBorder="1" applyAlignment="1">
      <alignment horizontal="center"/>
    </xf>
    <xf numFmtId="44" fontId="3" fillId="0" borderId="6" xfId="0" applyNumberFormat="1" applyFont="1" applyFill="1" applyBorder="1" applyAlignment="1">
      <alignment horizontal="center"/>
    </xf>
    <xf numFmtId="0" fontId="0" fillId="0" borderId="7" xfId="0" applyBorder="1"/>
    <xf numFmtId="0" fontId="0" fillId="0" borderId="8" xfId="0" applyBorder="1"/>
    <xf numFmtId="0" fontId="0" fillId="0" borderId="9" xfId="0" applyBorder="1"/>
    <xf numFmtId="44" fontId="4" fillId="0" borderId="10" xfId="1" applyFont="1" applyFill="1" applyBorder="1" applyAlignment="1">
      <alignment horizontal="center"/>
    </xf>
    <xf numFmtId="44" fontId="4" fillId="0" borderId="11" xfId="1" applyFont="1" applyFill="1" applyBorder="1" applyAlignment="1">
      <alignment horizontal="center"/>
    </xf>
    <xf numFmtId="44" fontId="4" fillId="0" borderId="1" xfId="1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8" fillId="4" borderId="1" xfId="0" applyFont="1" applyFill="1" applyBorder="1" applyAlignment="1">
      <alignment horizontal="center" wrapText="1"/>
    </xf>
  </cellXfs>
  <cellStyles count="2">
    <cellStyle name="Moeda" xfId="1" builtinId="4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19050</xdr:rowOff>
    </xdr:from>
    <xdr:to>
      <xdr:col>8</xdr:col>
      <xdr:colOff>1257300</xdr:colOff>
      <xdr:row>5</xdr:row>
      <xdr:rowOff>104775</xdr:rowOff>
    </xdr:to>
    <xdr:pic>
      <xdr:nvPicPr>
        <xdr:cNvPr id="1029" name="Imagem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0182225" y="19050"/>
          <a:ext cx="1123950" cy="1038225"/>
        </a:xfrm>
        <a:prstGeom prst="rect">
          <a:avLst/>
        </a:prstGeom>
        <a:solidFill>
          <a:srgbClr val="FFFFFF">
            <a:alpha val="0"/>
          </a:srgbClr>
        </a:solidFill>
        <a:ln w="0">
          <a:solidFill>
            <a:srgbClr val="808080"/>
          </a:solidFill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P60"/>
  <sheetViews>
    <sheetView tabSelected="1" workbookViewId="0">
      <selection activeCell="K12" sqref="K12"/>
    </sheetView>
  </sheetViews>
  <sheetFormatPr defaultRowHeight="15"/>
  <cols>
    <col min="2" max="2" width="48.42578125" customWidth="1"/>
    <col min="3" max="3" width="17" customWidth="1"/>
    <col min="4" max="4" width="14.28515625" bestFit="1" customWidth="1"/>
    <col min="5" max="5" width="15.85546875" bestFit="1" customWidth="1"/>
    <col min="6" max="6" width="17" customWidth="1"/>
    <col min="7" max="7" width="13.140625" customWidth="1"/>
    <col min="8" max="8" width="15.85546875" customWidth="1"/>
    <col min="9" max="9" width="20.42578125" bestFit="1" customWidth="1"/>
    <col min="10" max="10" width="12.85546875" bestFit="1" customWidth="1"/>
  </cols>
  <sheetData>
    <row r="1" spans="2:9">
      <c r="B1" s="26" t="s">
        <v>58</v>
      </c>
      <c r="C1" s="27"/>
      <c r="D1" s="27"/>
      <c r="E1" s="27"/>
      <c r="F1" s="27"/>
      <c r="G1" s="27"/>
      <c r="H1" s="27"/>
      <c r="I1" s="28"/>
    </row>
    <row r="2" spans="2:9">
      <c r="B2" s="29" t="s">
        <v>59</v>
      </c>
      <c r="C2" s="16"/>
      <c r="D2" s="16"/>
      <c r="E2" s="16"/>
      <c r="F2" s="16"/>
      <c r="G2" s="16"/>
      <c r="H2" s="16"/>
      <c r="I2" s="30"/>
    </row>
    <row r="3" spans="2:9">
      <c r="B3" s="29" t="s">
        <v>60</v>
      </c>
      <c r="C3" s="16"/>
      <c r="D3" s="16"/>
      <c r="E3" s="16"/>
      <c r="F3" s="16"/>
      <c r="G3" s="16"/>
      <c r="H3" s="16"/>
      <c r="I3" s="30"/>
    </row>
    <row r="4" spans="2:9">
      <c r="B4" s="29" t="s">
        <v>61</v>
      </c>
      <c r="C4" s="16"/>
      <c r="D4" s="16"/>
      <c r="E4" s="16"/>
      <c r="F4" s="16"/>
      <c r="G4" s="16"/>
      <c r="H4" s="16"/>
      <c r="I4" s="30"/>
    </row>
    <row r="5" spans="2:9">
      <c r="B5" s="29" t="s">
        <v>62</v>
      </c>
      <c r="C5" s="16"/>
      <c r="D5" s="16"/>
      <c r="E5" s="16"/>
      <c r="F5" s="16"/>
      <c r="G5" s="16"/>
      <c r="H5" s="16"/>
      <c r="I5" s="30"/>
    </row>
    <row r="6" spans="2:9">
      <c r="B6" s="31"/>
      <c r="C6" s="16"/>
      <c r="D6" s="16"/>
      <c r="E6" s="16"/>
      <c r="F6" s="16"/>
      <c r="G6" s="16"/>
      <c r="H6" s="16"/>
      <c r="I6" s="30"/>
    </row>
    <row r="7" spans="2:9">
      <c r="B7" s="31"/>
      <c r="C7" s="16"/>
      <c r="D7" s="16"/>
      <c r="E7" s="16"/>
      <c r="F7" s="16"/>
      <c r="G7" s="16"/>
      <c r="H7" s="16"/>
      <c r="I7" s="30"/>
    </row>
    <row r="8" spans="2:9" ht="17.25">
      <c r="B8" s="45" t="s">
        <v>63</v>
      </c>
      <c r="C8" s="45"/>
      <c r="D8" s="45"/>
      <c r="E8" s="45"/>
      <c r="F8" s="45"/>
      <c r="G8" s="45"/>
      <c r="H8" s="45"/>
      <c r="I8" s="45"/>
    </row>
    <row r="9" spans="2:9">
      <c r="B9" s="31"/>
      <c r="C9" s="16"/>
      <c r="D9" s="16"/>
      <c r="E9" s="16"/>
      <c r="F9" s="16"/>
      <c r="G9" s="16"/>
      <c r="H9" s="16"/>
      <c r="I9" s="30"/>
    </row>
    <row r="10" spans="2:9">
      <c r="B10" s="29" t="s">
        <v>29</v>
      </c>
      <c r="C10" s="16"/>
      <c r="D10" s="16"/>
      <c r="E10" s="16"/>
      <c r="F10" s="16"/>
      <c r="G10" s="16"/>
      <c r="H10" s="16"/>
      <c r="I10" s="30"/>
    </row>
    <row r="11" spans="2:9">
      <c r="B11" s="5" t="s">
        <v>0</v>
      </c>
      <c r="C11" s="6" t="s">
        <v>1</v>
      </c>
      <c r="D11" s="22" t="s">
        <v>48</v>
      </c>
      <c r="E11" s="6" t="s">
        <v>38</v>
      </c>
      <c r="F11" s="6" t="s">
        <v>30</v>
      </c>
      <c r="G11" s="6" t="s">
        <v>44</v>
      </c>
      <c r="H11" s="6" t="s">
        <v>45</v>
      </c>
      <c r="I11" s="6" t="s">
        <v>31</v>
      </c>
    </row>
    <row r="12" spans="2:9">
      <c r="B12" s="7" t="s">
        <v>2</v>
      </c>
      <c r="C12" s="8">
        <v>21</v>
      </c>
      <c r="D12" s="21">
        <v>140</v>
      </c>
      <c r="E12" s="4">
        <v>81.89</v>
      </c>
      <c r="F12" s="4">
        <v>50</v>
      </c>
      <c r="G12" s="4">
        <v>136</v>
      </c>
      <c r="H12" s="9">
        <f t="shared" ref="H12:H17" si="0">AVERAGE(E12:G12)</f>
        <v>89.296666666666667</v>
      </c>
      <c r="I12" s="9">
        <f t="shared" ref="I12:I17" si="1">ROUND(H12*C12,2)</f>
        <v>1875.23</v>
      </c>
    </row>
    <row r="13" spans="2:9">
      <c r="B13" s="7" t="s">
        <v>3</v>
      </c>
      <c r="C13" s="8">
        <v>3</v>
      </c>
      <c r="D13" s="21">
        <v>140</v>
      </c>
      <c r="E13" s="4">
        <v>81.89</v>
      </c>
      <c r="F13" s="4">
        <v>50</v>
      </c>
      <c r="G13" s="4">
        <v>136</v>
      </c>
      <c r="H13" s="9">
        <f t="shared" si="0"/>
        <v>89.296666666666667</v>
      </c>
      <c r="I13" s="9">
        <f t="shared" si="1"/>
        <v>267.89</v>
      </c>
    </row>
    <row r="14" spans="2:9">
      <c r="B14" s="7" t="s">
        <v>4</v>
      </c>
      <c r="C14" s="8">
        <v>4</v>
      </c>
      <c r="D14" s="21">
        <v>140</v>
      </c>
      <c r="E14" s="4">
        <v>81.89</v>
      </c>
      <c r="F14" s="4">
        <v>50</v>
      </c>
      <c r="G14" s="4">
        <v>136</v>
      </c>
      <c r="H14" s="9">
        <f t="shared" si="0"/>
        <v>89.296666666666667</v>
      </c>
      <c r="I14" s="9">
        <f t="shared" si="1"/>
        <v>357.19</v>
      </c>
    </row>
    <row r="15" spans="2:9">
      <c r="B15" s="7" t="s">
        <v>5</v>
      </c>
      <c r="C15" s="8">
        <v>6</v>
      </c>
      <c r="D15" s="21">
        <v>140</v>
      </c>
      <c r="E15" s="4">
        <v>81.89</v>
      </c>
      <c r="F15" s="4">
        <v>50</v>
      </c>
      <c r="G15" s="4">
        <v>136</v>
      </c>
      <c r="H15" s="9">
        <f t="shared" si="0"/>
        <v>89.296666666666667</v>
      </c>
      <c r="I15" s="9">
        <f t="shared" si="1"/>
        <v>535.78</v>
      </c>
    </row>
    <row r="16" spans="2:9">
      <c r="B16" s="7" t="s">
        <v>6</v>
      </c>
      <c r="C16" s="8">
        <v>1</v>
      </c>
      <c r="D16" s="21">
        <v>140</v>
      </c>
      <c r="E16" s="4">
        <v>81.89</v>
      </c>
      <c r="F16" s="4">
        <v>50</v>
      </c>
      <c r="G16" s="4">
        <v>136</v>
      </c>
      <c r="H16" s="9">
        <f t="shared" si="0"/>
        <v>89.296666666666667</v>
      </c>
      <c r="I16" s="9">
        <f t="shared" si="1"/>
        <v>89.3</v>
      </c>
    </row>
    <row r="17" spans="2:16">
      <c r="B17" s="7" t="s">
        <v>7</v>
      </c>
      <c r="C17" s="8">
        <v>2</v>
      </c>
      <c r="D17" s="21">
        <v>140</v>
      </c>
      <c r="E17" s="4">
        <v>81.89</v>
      </c>
      <c r="F17" s="4">
        <v>50</v>
      </c>
      <c r="G17" s="4">
        <v>136</v>
      </c>
      <c r="H17" s="9">
        <f t="shared" si="0"/>
        <v>89.296666666666667</v>
      </c>
      <c r="I17" s="9">
        <f t="shared" si="1"/>
        <v>178.59</v>
      </c>
      <c r="L17" s="1" t="s">
        <v>38</v>
      </c>
    </row>
    <row r="18" spans="2:16">
      <c r="B18" s="5" t="s">
        <v>8</v>
      </c>
      <c r="C18" s="6">
        <f>SUM(C12:C17)</f>
        <v>37</v>
      </c>
      <c r="D18" s="16"/>
      <c r="E18" s="16"/>
      <c r="F18" s="16"/>
      <c r="G18" s="16"/>
      <c r="H18" s="16"/>
      <c r="I18" s="10">
        <f>SUM(I12:I17)</f>
        <v>3303.9800000000005</v>
      </c>
      <c r="K18">
        <f>I18/C23</f>
        <v>0.66069293190262324</v>
      </c>
      <c r="L18">
        <v>4541</v>
      </c>
      <c r="M18">
        <f>L18*K18</f>
        <v>3000.2066037698123</v>
      </c>
      <c r="N18">
        <f>M18/C18</f>
        <v>81.086664966751684</v>
      </c>
    </row>
    <row r="19" spans="2:16">
      <c r="B19" s="31"/>
      <c r="C19" s="16"/>
      <c r="D19" s="16"/>
      <c r="E19" s="16"/>
      <c r="F19" s="16"/>
      <c r="G19" s="16"/>
      <c r="H19" s="16"/>
      <c r="I19" s="30"/>
    </row>
    <row r="20" spans="2:16">
      <c r="B20" s="5" t="s">
        <v>9</v>
      </c>
      <c r="C20" s="6" t="s">
        <v>1</v>
      </c>
      <c r="D20" s="6" t="s">
        <v>48</v>
      </c>
      <c r="E20" s="6" t="s">
        <v>38</v>
      </c>
      <c r="F20" s="6" t="s">
        <v>30</v>
      </c>
      <c r="G20" s="6" t="s">
        <v>44</v>
      </c>
      <c r="H20" s="6" t="s">
        <v>45</v>
      </c>
      <c r="I20" s="6" t="s">
        <v>31</v>
      </c>
    </row>
    <row r="21" spans="2:16">
      <c r="B21" s="7" t="s">
        <v>10</v>
      </c>
      <c r="C21" s="8">
        <v>5</v>
      </c>
      <c r="D21" s="21">
        <v>500</v>
      </c>
      <c r="E21" s="4">
        <v>315.14</v>
      </c>
      <c r="F21" s="4">
        <v>302.94</v>
      </c>
      <c r="G21" s="4">
        <v>400</v>
      </c>
      <c r="H21" s="9">
        <f>AVERAGE(E21:G21)</f>
        <v>339.35999999999996</v>
      </c>
      <c r="I21" s="10">
        <f>ROUND(H21*C21,2)</f>
        <v>1696.8</v>
      </c>
      <c r="K21">
        <f>I21/C23</f>
        <v>0.33930706809737676</v>
      </c>
      <c r="L21">
        <v>4541</v>
      </c>
      <c r="M21">
        <f>L21*K21</f>
        <v>1540.7933962301879</v>
      </c>
      <c r="N21">
        <f>M21/C21</f>
        <v>308.15867924603759</v>
      </c>
      <c r="P21" t="s">
        <v>34</v>
      </c>
    </row>
    <row r="22" spans="2:16">
      <c r="B22" s="32"/>
      <c r="C22" s="2"/>
      <c r="D22" s="3"/>
      <c r="E22" s="3"/>
      <c r="F22" s="3"/>
      <c r="G22" s="3"/>
      <c r="H22" s="3"/>
      <c r="I22" s="33"/>
    </row>
    <row r="23" spans="2:16">
      <c r="B23" s="5" t="s">
        <v>32</v>
      </c>
      <c r="C23" s="13">
        <f>I18+I21</f>
        <v>5000.7800000000007</v>
      </c>
      <c r="D23" s="3"/>
      <c r="E23" s="3" t="s">
        <v>46</v>
      </c>
      <c r="F23" s="3" t="s">
        <v>47</v>
      </c>
      <c r="G23" s="3"/>
      <c r="H23" s="3"/>
      <c r="I23" s="34"/>
    </row>
    <row r="24" spans="2:16">
      <c r="B24" s="5" t="s">
        <v>33</v>
      </c>
      <c r="C24" s="13">
        <f>C23*12</f>
        <v>60009.360000000008</v>
      </c>
      <c r="D24" s="3"/>
      <c r="E24" s="3">
        <v>500000</v>
      </c>
      <c r="F24" s="15">
        <f>E24/C24</f>
        <v>8.3320335361017008</v>
      </c>
      <c r="G24" s="3"/>
      <c r="H24" s="3"/>
      <c r="I24" s="33"/>
    </row>
    <row r="25" spans="2:16">
      <c r="B25" s="31"/>
      <c r="C25" s="16"/>
      <c r="D25" s="16"/>
      <c r="E25" s="16"/>
      <c r="F25" s="16"/>
      <c r="G25" s="16"/>
      <c r="H25" s="16"/>
      <c r="I25" s="30"/>
    </row>
    <row r="26" spans="2:16">
      <c r="B26" s="29" t="s">
        <v>35</v>
      </c>
      <c r="C26" s="16"/>
      <c r="D26" s="16"/>
      <c r="E26" s="16"/>
      <c r="F26" s="16"/>
      <c r="G26" s="16"/>
      <c r="H26" s="16"/>
      <c r="I26" s="30"/>
    </row>
    <row r="27" spans="2:16">
      <c r="B27" s="5" t="s">
        <v>11</v>
      </c>
      <c r="C27" s="6" t="s">
        <v>1</v>
      </c>
      <c r="D27" s="22" t="s">
        <v>48</v>
      </c>
      <c r="E27" s="6" t="s">
        <v>38</v>
      </c>
      <c r="F27" s="6" t="s">
        <v>30</v>
      </c>
      <c r="G27" s="6" t="s">
        <v>44</v>
      </c>
      <c r="H27" s="6" t="s">
        <v>45</v>
      </c>
      <c r="I27" s="6" t="s">
        <v>31</v>
      </c>
    </row>
    <row r="28" spans="2:16">
      <c r="B28" s="7" t="s">
        <v>12</v>
      </c>
      <c r="C28" s="8">
        <v>43</v>
      </c>
      <c r="D28" s="21">
        <v>140</v>
      </c>
      <c r="E28" s="4">
        <v>81.89</v>
      </c>
      <c r="F28" s="4">
        <v>50</v>
      </c>
      <c r="G28" s="4">
        <v>136</v>
      </c>
      <c r="H28" s="9">
        <f>AVERAGE(E28:G28)</f>
        <v>89.296666666666667</v>
      </c>
      <c r="I28" s="9">
        <f t="shared" ref="I28:I37" si="2">ROUND(H28*C28,2)</f>
        <v>3839.76</v>
      </c>
    </row>
    <row r="29" spans="2:16">
      <c r="B29" s="7" t="s">
        <v>13</v>
      </c>
      <c r="C29" s="8">
        <v>23</v>
      </c>
      <c r="D29" s="21">
        <v>140</v>
      </c>
      <c r="E29" s="4">
        <v>81.89</v>
      </c>
      <c r="F29" s="4">
        <v>50</v>
      </c>
      <c r="G29" s="4">
        <v>136</v>
      </c>
      <c r="H29" s="9">
        <f t="shared" ref="H29:H37" si="3">AVERAGE(E29:G29)</f>
        <v>89.296666666666667</v>
      </c>
      <c r="I29" s="9">
        <f t="shared" si="2"/>
        <v>2053.8200000000002</v>
      </c>
    </row>
    <row r="30" spans="2:16">
      <c r="B30" s="7" t="s">
        <v>14</v>
      </c>
      <c r="C30" s="8">
        <v>7</v>
      </c>
      <c r="D30" s="21">
        <v>140</v>
      </c>
      <c r="E30" s="4">
        <v>81.89</v>
      </c>
      <c r="F30" s="4">
        <v>50</v>
      </c>
      <c r="G30" s="4">
        <v>136</v>
      </c>
      <c r="H30" s="9">
        <f t="shared" si="3"/>
        <v>89.296666666666667</v>
      </c>
      <c r="I30" s="9">
        <f t="shared" si="2"/>
        <v>625.08000000000004</v>
      </c>
    </row>
    <row r="31" spans="2:16">
      <c r="B31" s="7" t="s">
        <v>15</v>
      </c>
      <c r="C31" s="8">
        <v>3</v>
      </c>
      <c r="D31" s="21">
        <v>140</v>
      </c>
      <c r="E31" s="4">
        <v>81.89</v>
      </c>
      <c r="F31" s="4">
        <v>50</v>
      </c>
      <c r="G31" s="4">
        <v>136</v>
      </c>
      <c r="H31" s="9">
        <f t="shared" si="3"/>
        <v>89.296666666666667</v>
      </c>
      <c r="I31" s="9">
        <f t="shared" si="2"/>
        <v>267.89</v>
      </c>
    </row>
    <row r="32" spans="2:16">
      <c r="B32" s="7" t="s">
        <v>16</v>
      </c>
      <c r="C32" s="8">
        <v>2</v>
      </c>
      <c r="D32" s="21">
        <v>140</v>
      </c>
      <c r="E32" s="4">
        <v>81.89</v>
      </c>
      <c r="F32" s="4">
        <v>50</v>
      </c>
      <c r="G32" s="4">
        <v>136</v>
      </c>
      <c r="H32" s="9">
        <f t="shared" si="3"/>
        <v>89.296666666666667</v>
      </c>
      <c r="I32" s="9">
        <f t="shared" si="2"/>
        <v>178.59</v>
      </c>
    </row>
    <row r="33" spans="2:12">
      <c r="B33" s="7" t="s">
        <v>17</v>
      </c>
      <c r="C33" s="8">
        <v>2</v>
      </c>
      <c r="D33" s="21">
        <v>140</v>
      </c>
      <c r="E33" s="4">
        <v>81.89</v>
      </c>
      <c r="F33" s="4">
        <v>50</v>
      </c>
      <c r="G33" s="4">
        <v>136</v>
      </c>
      <c r="H33" s="9">
        <f t="shared" si="3"/>
        <v>89.296666666666667</v>
      </c>
      <c r="I33" s="9">
        <f t="shared" si="2"/>
        <v>178.59</v>
      </c>
    </row>
    <row r="34" spans="2:12">
      <c r="B34" s="7" t="s">
        <v>18</v>
      </c>
      <c r="C34" s="8">
        <v>2</v>
      </c>
      <c r="D34" s="21">
        <v>140</v>
      </c>
      <c r="E34" s="4">
        <v>81.89</v>
      </c>
      <c r="F34" s="4">
        <v>50</v>
      </c>
      <c r="G34" s="4">
        <v>136</v>
      </c>
      <c r="H34" s="9">
        <f t="shared" si="3"/>
        <v>89.296666666666667</v>
      </c>
      <c r="I34" s="9">
        <f t="shared" si="2"/>
        <v>178.59</v>
      </c>
    </row>
    <row r="35" spans="2:12">
      <c r="B35" s="7" t="s">
        <v>19</v>
      </c>
      <c r="C35" s="8">
        <v>6</v>
      </c>
      <c r="D35" s="21">
        <v>140</v>
      </c>
      <c r="E35" s="4">
        <v>81.89</v>
      </c>
      <c r="F35" s="4">
        <v>50</v>
      </c>
      <c r="G35" s="4">
        <v>136</v>
      </c>
      <c r="H35" s="9">
        <f t="shared" si="3"/>
        <v>89.296666666666667</v>
      </c>
      <c r="I35" s="9">
        <f t="shared" si="2"/>
        <v>535.78</v>
      </c>
    </row>
    <row r="36" spans="2:12">
      <c r="B36" s="7" t="s">
        <v>20</v>
      </c>
      <c r="C36" s="8">
        <v>73</v>
      </c>
      <c r="D36" s="21">
        <v>140</v>
      </c>
      <c r="E36" s="4">
        <v>81.89</v>
      </c>
      <c r="F36" s="4">
        <v>50</v>
      </c>
      <c r="G36" s="4">
        <v>136</v>
      </c>
      <c r="H36" s="9">
        <f t="shared" si="3"/>
        <v>89.296666666666667</v>
      </c>
      <c r="I36" s="9">
        <f t="shared" si="2"/>
        <v>6518.66</v>
      </c>
    </row>
    <row r="37" spans="2:12">
      <c r="B37" s="7" t="s">
        <v>21</v>
      </c>
      <c r="C37" s="8">
        <v>4</v>
      </c>
      <c r="D37" s="21">
        <v>140</v>
      </c>
      <c r="E37" s="4">
        <v>81.89</v>
      </c>
      <c r="F37" s="4">
        <v>50</v>
      </c>
      <c r="G37" s="4">
        <v>136</v>
      </c>
      <c r="H37" s="9">
        <f t="shared" si="3"/>
        <v>89.296666666666667</v>
      </c>
      <c r="I37" s="9">
        <f t="shared" si="2"/>
        <v>357.19</v>
      </c>
    </row>
    <row r="38" spans="2:12">
      <c r="B38" s="5" t="s">
        <v>8</v>
      </c>
      <c r="C38" s="6">
        <f>SUM(C28:C37)</f>
        <v>165</v>
      </c>
      <c r="D38" s="16"/>
      <c r="E38" s="16"/>
      <c r="F38" s="16"/>
      <c r="G38" s="16"/>
      <c r="H38" s="16"/>
      <c r="I38" s="10">
        <f>SUM(I28:I37)</f>
        <v>14733.95</v>
      </c>
    </row>
    <row r="39" spans="2:12">
      <c r="B39" s="31"/>
      <c r="C39" s="16"/>
      <c r="D39" s="16"/>
      <c r="E39" s="16"/>
      <c r="F39" s="16"/>
      <c r="G39" s="16"/>
      <c r="H39" s="16"/>
      <c r="I39" s="30"/>
    </row>
    <row r="40" spans="2:12">
      <c r="B40" s="5" t="s">
        <v>22</v>
      </c>
      <c r="C40" s="6" t="s">
        <v>1</v>
      </c>
      <c r="D40" s="22" t="s">
        <v>48</v>
      </c>
      <c r="E40" s="6" t="s">
        <v>38</v>
      </c>
      <c r="F40" s="6" t="s">
        <v>30</v>
      </c>
      <c r="G40" s="6" t="s">
        <v>44</v>
      </c>
      <c r="H40" s="6" t="s">
        <v>45</v>
      </c>
      <c r="I40" s="6" t="s">
        <v>31</v>
      </c>
    </row>
    <row r="41" spans="2:12">
      <c r="B41" s="7" t="s">
        <v>23</v>
      </c>
      <c r="C41" s="8">
        <v>6</v>
      </c>
      <c r="D41" s="21">
        <v>500</v>
      </c>
      <c r="E41" s="4">
        <v>315.14</v>
      </c>
      <c r="F41" s="4">
        <v>302.94</v>
      </c>
      <c r="G41" s="4">
        <v>400</v>
      </c>
      <c r="H41" s="9">
        <f>AVERAGE(E41:G41)</f>
        <v>339.35999999999996</v>
      </c>
      <c r="I41" s="9">
        <f>ROUND(H41*C41,2)</f>
        <v>2036.16</v>
      </c>
      <c r="L41" t="s">
        <v>57</v>
      </c>
    </row>
    <row r="42" spans="2:12">
      <c r="B42" s="7" t="s">
        <v>24</v>
      </c>
      <c r="C42" s="8">
        <v>5</v>
      </c>
      <c r="D42" s="21">
        <v>500</v>
      </c>
      <c r="E42" s="4">
        <v>315.14</v>
      </c>
      <c r="F42" s="4">
        <v>302.94</v>
      </c>
      <c r="G42" s="4">
        <v>400</v>
      </c>
      <c r="H42" s="9">
        <f>AVERAGE(E42:G42)</f>
        <v>339.35999999999996</v>
      </c>
      <c r="I42" s="9">
        <f>ROUND(H42*C42,2)</f>
        <v>1696.8</v>
      </c>
    </row>
    <row r="43" spans="2:12">
      <c r="B43" s="7" t="s">
        <v>25</v>
      </c>
      <c r="C43" s="8">
        <v>4</v>
      </c>
      <c r="D43" s="21">
        <v>500</v>
      </c>
      <c r="E43" s="4">
        <v>315.14</v>
      </c>
      <c r="F43" s="4">
        <v>302.94</v>
      </c>
      <c r="G43" s="4">
        <v>400</v>
      </c>
      <c r="H43" s="9">
        <f>AVERAGE(E43:G43)</f>
        <v>339.35999999999996</v>
      </c>
      <c r="I43" s="9">
        <f>ROUND(H43*C43,2)</f>
        <v>1357.44</v>
      </c>
    </row>
    <row r="44" spans="2:12">
      <c r="B44" s="7" t="s">
        <v>26</v>
      </c>
      <c r="C44" s="8">
        <v>2</v>
      </c>
      <c r="D44" s="21">
        <v>500</v>
      </c>
      <c r="E44" s="4">
        <v>315.14</v>
      </c>
      <c r="F44" s="4">
        <v>302.94</v>
      </c>
      <c r="G44" s="4">
        <v>400</v>
      </c>
      <c r="H44" s="9">
        <f>AVERAGE(E44:G44)</f>
        <v>339.35999999999996</v>
      </c>
      <c r="I44" s="9">
        <f>ROUND(H44*C44,2)</f>
        <v>678.72</v>
      </c>
    </row>
    <row r="45" spans="2:12">
      <c r="B45" s="7" t="s">
        <v>27</v>
      </c>
      <c r="C45" s="8">
        <v>2</v>
      </c>
      <c r="D45" s="21">
        <v>500</v>
      </c>
      <c r="E45" s="4">
        <v>315.14</v>
      </c>
      <c r="F45" s="4">
        <v>302.94</v>
      </c>
      <c r="G45" s="4">
        <v>400</v>
      </c>
      <c r="H45" s="9">
        <f>AVERAGE(E45:G45)</f>
        <v>339.35999999999996</v>
      </c>
      <c r="I45" s="9">
        <f>ROUND(H45*C45,2)</f>
        <v>678.72</v>
      </c>
    </row>
    <row r="46" spans="2:12">
      <c r="B46" s="11" t="s">
        <v>28</v>
      </c>
      <c r="C46" s="12">
        <f>SUM(C41:C45)</f>
        <v>19</v>
      </c>
      <c r="D46" s="16"/>
      <c r="E46" s="16"/>
      <c r="F46" s="16"/>
      <c r="G46" s="16"/>
      <c r="H46" s="16"/>
      <c r="I46" s="10">
        <f>SUM(I41:I45)</f>
        <v>6447.84</v>
      </c>
    </row>
    <row r="47" spans="2:12">
      <c r="B47" s="31"/>
      <c r="C47" s="16"/>
      <c r="D47" s="16"/>
      <c r="E47" s="16"/>
      <c r="F47" s="16"/>
      <c r="G47" s="16"/>
      <c r="H47" s="16"/>
      <c r="I47" s="30"/>
    </row>
    <row r="48" spans="2:12">
      <c r="B48" s="5" t="s">
        <v>36</v>
      </c>
      <c r="C48" s="13">
        <f>I38+I46</f>
        <v>21181.79</v>
      </c>
      <c r="D48" s="3"/>
      <c r="E48" s="3" t="s">
        <v>46</v>
      </c>
      <c r="F48" s="3" t="s">
        <v>47</v>
      </c>
      <c r="G48" s="3"/>
      <c r="H48" s="3"/>
      <c r="I48" s="33"/>
    </row>
    <row r="49" spans="2:10">
      <c r="B49" s="5" t="s">
        <v>37</v>
      </c>
      <c r="C49" s="13">
        <f>C48*12</f>
        <v>254181.48</v>
      </c>
      <c r="D49" s="3"/>
      <c r="E49" s="3">
        <f>910000+580000+70000</f>
        <v>1560000</v>
      </c>
      <c r="F49" s="15">
        <f>E49/C49</f>
        <v>6.1373472213632558</v>
      </c>
      <c r="G49" s="3"/>
      <c r="H49" s="3"/>
      <c r="I49" s="33"/>
    </row>
    <row r="50" spans="2:10">
      <c r="B50" s="31"/>
      <c r="C50" s="16"/>
      <c r="D50" s="16"/>
      <c r="E50" s="16"/>
      <c r="F50" s="16"/>
      <c r="G50" s="16"/>
      <c r="H50" s="16"/>
      <c r="I50" s="30"/>
    </row>
    <row r="51" spans="2:10">
      <c r="B51" s="35" t="s">
        <v>49</v>
      </c>
      <c r="C51" s="16"/>
      <c r="D51" s="16"/>
      <c r="E51" s="16"/>
      <c r="F51" s="16"/>
      <c r="G51" s="16"/>
      <c r="H51" s="16"/>
      <c r="I51" s="30"/>
    </row>
    <row r="52" spans="2:10">
      <c r="B52" s="31"/>
      <c r="C52" s="16"/>
      <c r="D52" s="16"/>
      <c r="E52" s="16"/>
      <c r="F52" s="16"/>
      <c r="G52" s="16"/>
      <c r="H52" s="16"/>
      <c r="I52" s="30"/>
    </row>
    <row r="53" spans="2:10">
      <c r="B53" s="5" t="s">
        <v>39</v>
      </c>
      <c r="C53" s="17"/>
      <c r="D53" s="44" t="s">
        <v>55</v>
      </c>
      <c r="E53" s="44"/>
      <c r="F53" s="44"/>
      <c r="G53" s="44"/>
      <c r="H53" s="17"/>
      <c r="I53" s="36"/>
      <c r="J53" s="17"/>
    </row>
    <row r="54" spans="2:10">
      <c r="B54" s="14" t="s">
        <v>40</v>
      </c>
      <c r="C54" s="18"/>
      <c r="D54" s="43" t="s">
        <v>50</v>
      </c>
      <c r="E54" s="43"/>
      <c r="F54" s="23">
        <v>500000</v>
      </c>
      <c r="G54" s="19"/>
      <c r="H54" s="19"/>
      <c r="I54" s="37"/>
      <c r="J54" s="20"/>
    </row>
    <row r="55" spans="2:10">
      <c r="B55" s="14" t="s">
        <v>41</v>
      </c>
      <c r="C55" s="18"/>
      <c r="D55" s="41" t="s">
        <v>51</v>
      </c>
      <c r="E55" s="42"/>
      <c r="F55" s="23">
        <v>1560000</v>
      </c>
      <c r="G55" s="19"/>
      <c r="H55" s="19"/>
      <c r="I55" s="37"/>
      <c r="J55" s="20"/>
    </row>
    <row r="56" spans="2:10">
      <c r="B56" s="14" t="s">
        <v>42</v>
      </c>
      <c r="C56" s="18"/>
      <c r="D56" s="41" t="s">
        <v>52</v>
      </c>
      <c r="E56" s="42"/>
      <c r="F56" s="23">
        <f>C49+C24</f>
        <v>314190.84000000003</v>
      </c>
      <c r="G56" s="19"/>
      <c r="H56" s="19"/>
      <c r="I56" s="37"/>
      <c r="J56" s="20"/>
    </row>
    <row r="57" spans="2:10">
      <c r="B57" s="14" t="s">
        <v>43</v>
      </c>
      <c r="C57" s="18"/>
      <c r="D57" s="43" t="s">
        <v>53</v>
      </c>
      <c r="E57" s="43"/>
      <c r="F57" s="24">
        <f>(F54+F55)/F56</f>
        <v>6.556524690535217</v>
      </c>
      <c r="G57" s="25" t="s">
        <v>54</v>
      </c>
      <c r="H57" s="19"/>
      <c r="I57" s="37"/>
      <c r="J57" s="20"/>
    </row>
    <row r="58" spans="2:10">
      <c r="B58" s="14" t="s">
        <v>56</v>
      </c>
      <c r="C58" s="18"/>
      <c r="D58" s="16"/>
      <c r="E58" s="16"/>
      <c r="F58" s="16"/>
      <c r="G58" s="16"/>
      <c r="H58" s="19"/>
      <c r="I58" s="37"/>
      <c r="J58" s="20"/>
    </row>
    <row r="59" spans="2:10">
      <c r="B59" s="31"/>
      <c r="C59" s="16"/>
      <c r="D59" s="16"/>
      <c r="E59" s="16"/>
      <c r="F59" s="16"/>
      <c r="G59" s="16"/>
      <c r="H59" s="16"/>
      <c r="I59" s="30"/>
    </row>
    <row r="60" spans="2:10">
      <c r="B60" s="38"/>
      <c r="C60" s="39"/>
      <c r="D60" s="39"/>
      <c r="E60" s="39"/>
      <c r="F60" s="39"/>
      <c r="G60" s="39"/>
      <c r="H60" s="39"/>
      <c r="I60" s="40"/>
    </row>
  </sheetData>
  <mergeCells count="6">
    <mergeCell ref="D55:E55"/>
    <mergeCell ref="D56:E56"/>
    <mergeCell ref="D57:E57"/>
    <mergeCell ref="D53:G53"/>
    <mergeCell ref="D54:E54"/>
    <mergeCell ref="B8:I8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54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Mapa de Cotações</vt:lpstr>
      <vt:lpstr>Plan2</vt:lpstr>
      <vt:lpstr>Plan3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nbezerra</dc:creator>
  <cp:lastModifiedBy>Karol Tavares Pessoa de Mello Correia</cp:lastModifiedBy>
  <cp:lastPrinted>2015-09-17T18:46:47Z</cp:lastPrinted>
  <dcterms:created xsi:type="dcterms:W3CDTF">2015-09-09T18:44:36Z</dcterms:created>
  <dcterms:modified xsi:type="dcterms:W3CDTF">2015-10-09T18:11:45Z</dcterms:modified>
</cp:coreProperties>
</file>