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0730" windowHeight="9000" activeTab="2"/>
  </bookViews>
  <sheets>
    <sheet name="ORÇAMENTO" sheetId="7" r:id="rId1"/>
    <sheet name="COMPOSIÇÕES" sheetId="4" r:id="rId2"/>
    <sheet name="CRONOGRAMA" sheetId="13" r:id="rId3"/>
    <sheet name="QUADRO OCUPAÇÕES" sheetId="12" r:id="rId4"/>
  </sheets>
  <externalReferences>
    <externalReference r:id="rId5"/>
  </externalReferences>
  <calcPr calcId="125725"/>
</workbook>
</file>

<file path=xl/calcChain.xml><?xml version="1.0" encoding="utf-8"?>
<calcChain xmlns="http://schemas.openxmlformats.org/spreadsheetml/2006/main">
  <c r="AQ24" i="13"/>
  <c r="D23"/>
  <c r="N23" s="1"/>
  <c r="AQ22"/>
  <c r="D21"/>
  <c r="P21" s="1"/>
  <c r="AQ20"/>
  <c r="U19"/>
  <c r="T19"/>
  <c r="S19"/>
  <c r="Q19"/>
  <c r="P19"/>
  <c r="O19"/>
  <c r="M19"/>
  <c r="L19"/>
  <c r="K19"/>
  <c r="I19"/>
  <c r="H19"/>
  <c r="G19"/>
  <c r="D19"/>
  <c r="V19" s="1"/>
  <c r="AQ18"/>
  <c r="D17"/>
  <c r="V17" s="1"/>
  <c r="AQ16"/>
  <c r="AO15"/>
  <c r="AN15"/>
  <c r="AM15"/>
  <c r="AK15"/>
  <c r="AJ15"/>
  <c r="AI15"/>
  <c r="AG15"/>
  <c r="AF15"/>
  <c r="AE15"/>
  <c r="AC15"/>
  <c r="AB15"/>
  <c r="AA15"/>
  <c r="Y15"/>
  <c r="X15"/>
  <c r="W15"/>
  <c r="U15"/>
  <c r="T15"/>
  <c r="S15"/>
  <c r="Q15"/>
  <c r="P15"/>
  <c r="O15"/>
  <c r="M15"/>
  <c r="L15"/>
  <c r="K15"/>
  <c r="I15"/>
  <c r="H15"/>
  <c r="G15"/>
  <c r="D15"/>
  <c r="AP15" s="1"/>
  <c r="AQ14"/>
  <c r="D13"/>
  <c r="D25" s="1"/>
  <c r="D26" s="1"/>
  <c r="D10"/>
  <c r="K80" i="4"/>
  <c r="L15" i="7"/>
  <c r="L16"/>
  <c r="L17"/>
  <c r="L18"/>
  <c r="L12"/>
  <c r="L13"/>
  <c r="L14"/>
  <c r="L11"/>
  <c r="L8"/>
  <c r="K10"/>
  <c r="L10" s="1"/>
  <c r="K9"/>
  <c r="L9" s="1"/>
  <c r="K8"/>
  <c r="K7"/>
  <c r="L7" s="1"/>
  <c r="K13" i="4"/>
  <c r="K9"/>
  <c r="K21"/>
  <c r="K17"/>
  <c r="K10"/>
  <c r="L13" i="13" l="1"/>
  <c r="X13"/>
  <c r="X25" s="1"/>
  <c r="X26" s="1"/>
  <c r="AJ13"/>
  <c r="AJ25" s="1"/>
  <c r="AJ26" s="1"/>
  <c r="H17"/>
  <c r="L17"/>
  <c r="P17"/>
  <c r="T17"/>
  <c r="O13"/>
  <c r="S13"/>
  <c r="AA13"/>
  <c r="AA25" s="1"/>
  <c r="AA26" s="1"/>
  <c r="AM13"/>
  <c r="AM25" s="1"/>
  <c r="AM26" s="1"/>
  <c r="K17"/>
  <c r="O17"/>
  <c r="I21"/>
  <c r="Q21"/>
  <c r="G23"/>
  <c r="S23"/>
  <c r="F13"/>
  <c r="N13"/>
  <c r="V13"/>
  <c r="V25" s="1"/>
  <c r="V26" s="1"/>
  <c r="V27" s="1"/>
  <c r="AD13"/>
  <c r="AL13"/>
  <c r="AL25" s="1"/>
  <c r="AL26" s="1"/>
  <c r="AP13"/>
  <c r="AP25" s="1"/>
  <c r="AP26" s="1"/>
  <c r="J17"/>
  <c r="R17"/>
  <c r="H21"/>
  <c r="L21"/>
  <c r="J23"/>
  <c r="R23"/>
  <c r="E13"/>
  <c r="I13"/>
  <c r="M13"/>
  <c r="Q13"/>
  <c r="Q25" s="1"/>
  <c r="Q26" s="1"/>
  <c r="Q27" s="1"/>
  <c r="U13"/>
  <c r="Y13"/>
  <c r="Y25" s="1"/>
  <c r="Y26" s="1"/>
  <c r="AC13"/>
  <c r="AC25" s="1"/>
  <c r="AC26" s="1"/>
  <c r="AG13"/>
  <c r="AG25" s="1"/>
  <c r="AG26" s="1"/>
  <c r="AK13"/>
  <c r="AK25" s="1"/>
  <c r="AK26" s="1"/>
  <c r="AO13"/>
  <c r="AO25" s="1"/>
  <c r="AO26" s="1"/>
  <c r="J15"/>
  <c r="AQ15" s="1"/>
  <c r="N15"/>
  <c r="R15"/>
  <c r="V15"/>
  <c r="Z15"/>
  <c r="AD15"/>
  <c r="AH15"/>
  <c r="AL15"/>
  <c r="E17"/>
  <c r="I17"/>
  <c r="M17"/>
  <c r="Q17"/>
  <c r="U17"/>
  <c r="J19"/>
  <c r="AQ19" s="1"/>
  <c r="N19"/>
  <c r="R19"/>
  <c r="G21"/>
  <c r="K21"/>
  <c r="O21"/>
  <c r="S21"/>
  <c r="E23"/>
  <c r="I23"/>
  <c r="M23"/>
  <c r="Q23"/>
  <c r="P13"/>
  <c r="AB13"/>
  <c r="AB25" s="1"/>
  <c r="AB26" s="1"/>
  <c r="AN13"/>
  <c r="AN25" s="1"/>
  <c r="AN26" s="1"/>
  <c r="J21"/>
  <c r="N21"/>
  <c r="R21"/>
  <c r="H23"/>
  <c r="L23"/>
  <c r="P23"/>
  <c r="T13"/>
  <c r="T25" s="1"/>
  <c r="T26" s="1"/>
  <c r="T27" s="1"/>
  <c r="K13"/>
  <c r="S17"/>
  <c r="M21"/>
  <c r="O23"/>
  <c r="H13"/>
  <c r="H25" s="1"/>
  <c r="H26" s="1"/>
  <c r="H27" s="1"/>
  <c r="AF13"/>
  <c r="AF25" s="1"/>
  <c r="AF26" s="1"/>
  <c r="G13"/>
  <c r="W13"/>
  <c r="W25" s="1"/>
  <c r="W26" s="1"/>
  <c r="AE13"/>
  <c r="AE25" s="1"/>
  <c r="AE26" s="1"/>
  <c r="AI13"/>
  <c r="AI25" s="1"/>
  <c r="AI26" s="1"/>
  <c r="G17"/>
  <c r="K23"/>
  <c r="J13"/>
  <c r="R13"/>
  <c r="Z13"/>
  <c r="Z25" s="1"/>
  <c r="Z26" s="1"/>
  <c r="AH13"/>
  <c r="AH25" s="1"/>
  <c r="AH26" s="1"/>
  <c r="F17"/>
  <c r="N17"/>
  <c r="F23"/>
  <c r="L19" i="7"/>
  <c r="L20" s="1"/>
  <c r="K11" i="4"/>
  <c r="K81"/>
  <c r="K83"/>
  <c r="K82"/>
  <c r="K84" s="1"/>
  <c r="K85" s="1"/>
  <c r="K35"/>
  <c r="J35"/>
  <c r="K12"/>
  <c r="K14"/>
  <c r="K15"/>
  <c r="K16"/>
  <c r="K18"/>
  <c r="K19"/>
  <c r="K20"/>
  <c r="K22"/>
  <c r="K23"/>
  <c r="K8"/>
  <c r="K24" s="1"/>
  <c r="K25" s="1"/>
  <c r="J71"/>
  <c r="K71" s="1"/>
  <c r="J70"/>
  <c r="K70" s="1"/>
  <c r="J59"/>
  <c r="K59" s="1"/>
  <c r="J58"/>
  <c r="K58" s="1"/>
  <c r="K60" s="1"/>
  <c r="K61" s="1"/>
  <c r="J47"/>
  <c r="K47" s="1"/>
  <c r="J46"/>
  <c r="K46" s="1"/>
  <c r="J34"/>
  <c r="K34" s="1"/>
  <c r="E25" i="13" l="1"/>
  <c r="E26" s="1"/>
  <c r="E27" s="1"/>
  <c r="AQ13"/>
  <c r="AD25"/>
  <c r="AD26" s="1"/>
  <c r="S25"/>
  <c r="S26" s="1"/>
  <c r="S27" s="1"/>
  <c r="L25"/>
  <c r="L26" s="1"/>
  <c r="L27" s="1"/>
  <c r="J25"/>
  <c r="J26" s="1"/>
  <c r="J27" s="1"/>
  <c r="K25"/>
  <c r="K26" s="1"/>
  <c r="K27" s="1"/>
  <c r="U25"/>
  <c r="U26" s="1"/>
  <c r="U27" s="1"/>
  <c r="F25"/>
  <c r="F26" s="1"/>
  <c r="F27" s="1"/>
  <c r="R25"/>
  <c r="R26" s="1"/>
  <c r="R27" s="1"/>
  <c r="I25"/>
  <c r="I26" s="1"/>
  <c r="I27" s="1"/>
  <c r="N25"/>
  <c r="N26" s="1"/>
  <c r="N27" s="1"/>
  <c r="G25"/>
  <c r="G26" s="1"/>
  <c r="G27" s="1"/>
  <c r="P25"/>
  <c r="P26" s="1"/>
  <c r="P27" s="1"/>
  <c r="AQ23"/>
  <c r="AQ21"/>
  <c r="AQ17"/>
  <c r="M25"/>
  <c r="M26" s="1"/>
  <c r="M27" s="1"/>
  <c r="O25"/>
  <c r="O26" s="1"/>
  <c r="O27" s="1"/>
  <c r="L21" i="7"/>
  <c r="K72" i="4" l="1"/>
  <c r="K73" s="1"/>
  <c r="K48"/>
  <c r="K49" s="1"/>
  <c r="K36"/>
  <c r="K37" s="1"/>
</calcChain>
</file>

<file path=xl/sharedStrings.xml><?xml version="1.0" encoding="utf-8"?>
<sst xmlns="http://schemas.openxmlformats.org/spreadsheetml/2006/main" count="409" uniqueCount="128">
  <si>
    <t>SINAPI</t>
  </si>
  <si>
    <t>DESONERADO</t>
  </si>
  <si>
    <t xml:space="preserve">TECNICO DE EDIFICACOES COM ENCARGOS COMPLEMENTARES </t>
  </si>
  <si>
    <t>P. UNIT</t>
  </si>
  <si>
    <t>P. TOTAL</t>
  </si>
  <si>
    <t>SUB TOTAL</t>
  </si>
  <si>
    <t>TOTAL</t>
  </si>
  <si>
    <t>MESES</t>
  </si>
  <si>
    <t xml:space="preserve">OBRA 
TORRE
</t>
  </si>
  <si>
    <t xml:space="preserve">OBRA 
ESCOLA
</t>
  </si>
  <si>
    <t xml:space="preserve">OBRA 
PJ OLINDA
</t>
  </si>
  <si>
    <t>COORDENADORIA MINISTERIAL DE APOIO TÉCNICO E INFRAESTRUTURA</t>
  </si>
  <si>
    <t>MINISTÉRIO PÚBLICO DE PERNAMBUCO</t>
  </si>
  <si>
    <t>DEPARTAMENTO MINISTERIAL DE INFRAESTRUTURA</t>
  </si>
  <si>
    <r>
      <t xml:space="preserve">CRONOGRAMA DE ACOMPANHAMENTO FÍSICO-FINANCEIRO
</t>
    </r>
    <r>
      <rPr>
        <b/>
        <sz val="18"/>
        <rFont val="Arial Narrow"/>
        <family val="2"/>
      </rPr>
      <t>(CONSTRUÇÃO DE EXECUÇÃO DAS OBRAS DA TORRE; CENTRO ADMINISTRATIVO; ESCOLA SUPERIOR; PJ OLINDA)</t>
    </r>
  </si>
  <si>
    <t>INÍCIO (O.S.)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</si>
  <si>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</si>
  <si>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</si>
  <si>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</si>
  <si>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</si>
  <si>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</si>
  <si>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</si>
  <si>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</si>
  <si>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</si>
  <si>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</si>
  <si>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</si>
  <si>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</si>
  <si>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</si>
  <si>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</si>
  <si>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</si>
  <si>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</si>
  <si>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</si>
  <si>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</si>
  <si>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</si>
  <si>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MÊS 19</t>
  </si>
  <si>
    <t>MÊS 20</t>
  </si>
  <si>
    <t>MÊS 21</t>
  </si>
  <si>
    <t>MÊS 22</t>
  </si>
  <si>
    <t>MÊS 23</t>
  </si>
  <si>
    <t>MÊS 24</t>
  </si>
  <si>
    <t>MÊS 25</t>
  </si>
  <si>
    <t>MÊS 26</t>
  </si>
  <si>
    <t>MÊS 27</t>
  </si>
  <si>
    <t>MÊS 28</t>
  </si>
  <si>
    <t>MÊS 29</t>
  </si>
  <si>
    <t>MÊS 30</t>
  </si>
  <si>
    <t>MÊS 31</t>
  </si>
  <si>
    <t>MÊS 32</t>
  </si>
  <si>
    <t>MÊS 33</t>
  </si>
  <si>
    <t>MÊS 34</t>
  </si>
  <si>
    <t>MÊS 35</t>
  </si>
  <si>
    <t>MÊS 36</t>
  </si>
  <si>
    <t>MEDIÇÃO NO PERÍODO</t>
  </si>
  <si>
    <t>MARCOS REALIZADOS</t>
  </si>
  <si>
    <t>% EXECUTADO NO PERÍODO</t>
  </si>
  <si>
    <t>ITEM</t>
  </si>
  <si>
    <t>DESCRIÇÃO</t>
  </si>
  <si>
    <t>R$</t>
  </si>
  <si>
    <t>1.0</t>
  </si>
  <si>
    <t>ENG. CIVIL - TORRE</t>
  </si>
  <si>
    <t>2.0</t>
  </si>
  <si>
    <t>3.0</t>
  </si>
  <si>
    <t>ENG. CIVIL - CENTRO ADMINISTRATIVO</t>
  </si>
  <si>
    <t>4.0</t>
  </si>
  <si>
    <t>5.0</t>
  </si>
  <si>
    <t>ENG. CIVIL - ESCOLA</t>
  </si>
  <si>
    <t>ENG. CIVIL - PJ OLINDA</t>
  </si>
  <si>
    <t>TOTAL DA OBRA s/ BDI</t>
  </si>
  <si>
    <t>FONTE</t>
  </si>
  <si>
    <t>CÓDIGO</t>
  </si>
  <si>
    <t>DISCRIMINAÇÃO</t>
  </si>
  <si>
    <t>LOCAL</t>
  </si>
  <si>
    <t>QUANT</t>
  </si>
  <si>
    <t>AUXILIAR DE ESCRITÓRIO COM ENCARGOS COMPLEMENTARES</t>
  </si>
  <si>
    <t xml:space="preserve">OBRA 
CTU
</t>
  </si>
  <si>
    <t xml:space="preserve">ENGENHEIRO CIVIL PLENO COM ENCARGOS COMPLEMENTARES </t>
  </si>
  <si>
    <t>MENSAL</t>
  </si>
  <si>
    <t>FREQUENCIA</t>
  </si>
  <si>
    <t>UNID</t>
  </si>
  <si>
    <t>RELATÓRIO</t>
  </si>
  <si>
    <t xml:space="preserve">QUANT
</t>
  </si>
  <si>
    <t>TOTAL DA OBRA c/ BDI (23,46%)</t>
  </si>
  <si>
    <t>QUINZENAL/
DEMANDA</t>
  </si>
  <si>
    <t>TÉCNICO DE SEGURANÇA DO TRABALHO COM ENCARGOS COMPLEMENTARES</t>
  </si>
  <si>
    <t xml:space="preserve">ENGENHEIRO CIVIL SENIOR COM ENCARGOS COMPLEMENTARES </t>
  </si>
  <si>
    <t>SICRO</t>
  </si>
  <si>
    <t>P9881</t>
  </si>
  <si>
    <t xml:space="preserve">ENGENHEIRO MECÂNICO SENIOR COM ENCARGOS COMPLEMENTARES </t>
  </si>
  <si>
    <t xml:space="preserve">
RELATÓRIO/MÊS</t>
  </si>
  <si>
    <t>DEMANDA</t>
  </si>
  <si>
    <t>PARTICPAÇÃO
/RELATÓRIO</t>
  </si>
  <si>
    <t>BDI</t>
  </si>
  <si>
    <t>VALOR/RELATÓRIO</t>
  </si>
  <si>
    <t>ENG. MECÂNICO - TODAS AS OBRAS</t>
  </si>
  <si>
    <t>6.0</t>
  </si>
  <si>
    <t>COORDENAÇÃO CENTRAL - TODAS AS OBRAS</t>
  </si>
  <si>
    <t xml:space="preserve">OBRA TORRE
</t>
  </si>
  <si>
    <t xml:space="preserve">OBRA CTU
</t>
  </si>
  <si>
    <t xml:space="preserve">OBRA ESCOLA
</t>
  </si>
  <si>
    <t xml:space="preserve">OBRA PJ OLINDA
</t>
  </si>
  <si>
    <t>TIPO</t>
  </si>
  <si>
    <t>PRODUTO 01</t>
  </si>
  <si>
    <t>PRODUTO 02</t>
  </si>
  <si>
    <t>PRODUTO 03</t>
  </si>
  <si>
    <t>QUADRO OCUPAÇÃO</t>
  </si>
  <si>
    <t>COORDENAÇÃO CENTRAL</t>
  </si>
  <si>
    <t>SUPERVISÃO CONSTRUÇÃO CIVIL</t>
  </si>
  <si>
    <t>SUPERVISÃO CONSTRUÇÃO MECÂNICA</t>
  </si>
  <si>
    <t>RESUMO PRODUTOS 01, 02 e 03</t>
  </si>
  <si>
    <t>PARTICIPAÇÃO</t>
  </si>
  <si>
    <t>SUPERVISÃO CONSTRUÇÃO CIVIL (produto 02 e subprodutos)</t>
  </si>
  <si>
    <t>SUPERVISÃO CONSTRUÇÃO MECÂNICA
(produto 03)</t>
  </si>
  <si>
    <t>COORDENAÇÃO CENTRAL 
(produto 01)</t>
  </si>
  <si>
    <t>SUBTOTAL</t>
  </si>
  <si>
    <t>COMP 01 - PRODUTO 01 - COORDENAÇÃO CENTRAL</t>
  </si>
  <si>
    <t>COMP 02 - PRODUTO 02 - SUPERVISÃO FISCALIZAÇÃO - OBRA TORRE</t>
  </si>
  <si>
    <t>COMP 03 - PRODUTO 02 - SUPERVISÃO FISCALIZAÇÃO - OBRA CTU</t>
  </si>
  <si>
    <t>COMP 04 - PRODUTO 02 - SUPERVISÃO FISCALIZAÇÃO - OBRA ESCOLA</t>
  </si>
  <si>
    <t>COMP 05 - PRODUTO 02 - SUPERVISÃO FISCALIZAÇÃO - OBRA PJ OLINDA</t>
  </si>
  <si>
    <t>COMP 06 - PRODUTO 03 -SUPERVISÃO CONSTRUÇÃO MECÂNICA</t>
  </si>
  <si>
    <t>COMP 01</t>
  </si>
  <si>
    <t>COMP 02</t>
  </si>
  <si>
    <t>COMP 03</t>
  </si>
  <si>
    <t>COMP 04</t>
  </si>
  <si>
    <t>COMP 05</t>
  </si>
  <si>
    <t>COMP 06</t>
  </si>
  <si>
    <t>MÊS 37</t>
  </si>
  <si>
    <t>MÊS 38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</si>
</sst>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[$R$-416]\ #,##0.00;[Red]\-[$R$-416]\ #,##0.00"/>
    <numFmt numFmtId="165" formatCode="#,##0.00\ ;&quot; (&quot;#,##0.00\);&quot; -&quot;#\ ;@\ 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20"/>
      <name val="Arial Narrow"/>
      <family val="2"/>
    </font>
    <font>
      <b/>
      <sz val="18"/>
      <name val="Arial Narrow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6" tint="0.39997558519241921"/>
        <bgColor indexed="41"/>
      </patternFill>
    </fill>
    <fill>
      <patternFill patternType="solid">
        <fgColor theme="6" tint="0.39997558519241921"/>
        <bgColor indexed="26"/>
      </patternFill>
    </fill>
    <fill>
      <patternFill patternType="solid">
        <fgColor theme="0"/>
        <bgColor indexed="41"/>
      </patternFill>
    </fill>
    <fill>
      <patternFill patternType="solid">
        <fgColor rgb="FFF4FB97"/>
        <bgColor indexed="26"/>
      </patternFill>
    </fill>
    <fill>
      <patternFill patternType="solid">
        <fgColor rgb="FFF4FB97"/>
        <bgColor indexed="64"/>
      </patternFill>
    </fill>
    <fill>
      <patternFill patternType="solid">
        <fgColor theme="0" tint="-4.9989318521683403E-2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64"/>
      </right>
      <top style="hair">
        <color indexed="8"/>
      </top>
      <bottom/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64"/>
      </right>
      <top/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</cellStyleXfs>
  <cellXfs count="154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Border="1"/>
    <xf numFmtId="43" fontId="0" fillId="0" borderId="0" xfId="1" applyFont="1"/>
    <xf numFmtId="43" fontId="0" fillId="0" borderId="0" xfId="0" applyNumberFormat="1"/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/>
    <xf numFmtId="4" fontId="3" fillId="2" borderId="1" xfId="0" applyNumberFormat="1" applyFont="1" applyFill="1" applyBorder="1"/>
    <xf numFmtId="49" fontId="4" fillId="4" borderId="0" xfId="0" applyNumberFormat="1" applyFont="1" applyFill="1"/>
    <xf numFmtId="0" fontId="4" fillId="4" borderId="0" xfId="0" applyFont="1" applyFill="1"/>
    <xf numFmtId="164" fontId="4" fillId="4" borderId="0" xfId="0" applyNumberFormat="1" applyFont="1" applyFill="1"/>
    <xf numFmtId="0" fontId="0" fillId="4" borderId="0" xfId="0" applyFill="1"/>
    <xf numFmtId="49" fontId="4" fillId="5" borderId="7" xfId="0" applyNumberFormat="1" applyFont="1" applyFill="1" applyBorder="1"/>
    <xf numFmtId="0" fontId="4" fillId="5" borderId="8" xfId="0" applyFont="1" applyFill="1" applyBorder="1"/>
    <xf numFmtId="164" fontId="4" fillId="5" borderId="8" xfId="0" applyNumberFormat="1" applyFont="1" applyFill="1" applyBorder="1"/>
    <xf numFmtId="0" fontId="4" fillId="5" borderId="9" xfId="0" applyFont="1" applyFill="1" applyBorder="1"/>
    <xf numFmtId="49" fontId="4" fillId="6" borderId="10" xfId="0" applyNumberFormat="1" applyFont="1" applyFill="1" applyBorder="1"/>
    <xf numFmtId="0" fontId="5" fillId="6" borderId="0" xfId="0" applyFont="1" applyFill="1" applyBorder="1" applyAlignment="1"/>
    <xf numFmtId="10" fontId="4" fillId="5" borderId="0" xfId="0" applyNumberFormat="1" applyFont="1" applyFill="1" applyBorder="1"/>
    <xf numFmtId="0" fontId="4" fillId="5" borderId="0" xfId="0" applyFont="1" applyFill="1" applyBorder="1"/>
    <xf numFmtId="0" fontId="4" fillId="5" borderId="11" xfId="0" applyFont="1" applyFill="1" applyBorder="1"/>
    <xf numFmtId="164" fontId="4" fillId="5" borderId="0" xfId="0" applyNumberFormat="1" applyFont="1" applyFill="1" applyBorder="1"/>
    <xf numFmtId="0" fontId="5" fillId="6" borderId="0" xfId="0" applyFont="1" applyFill="1" applyBorder="1"/>
    <xf numFmtId="49" fontId="4" fillId="6" borderId="12" xfId="0" applyNumberFormat="1" applyFont="1" applyFill="1" applyBorder="1"/>
    <xf numFmtId="0" fontId="6" fillId="6" borderId="13" xfId="0" applyFont="1" applyFill="1" applyBorder="1" applyAlignment="1">
      <alignment horizontal="centerContinuous" vertical="center" wrapText="1"/>
    </xf>
    <xf numFmtId="0" fontId="4" fillId="5" borderId="13" xfId="0" applyFont="1" applyFill="1" applyBorder="1" applyAlignment="1">
      <alignment horizontal="centerContinuous"/>
    </xf>
    <xf numFmtId="0" fontId="4" fillId="5" borderId="13" xfId="0" applyFont="1" applyFill="1" applyBorder="1"/>
    <xf numFmtId="0" fontId="4" fillId="5" borderId="14" xfId="0" applyFont="1" applyFill="1" applyBorder="1"/>
    <xf numFmtId="49" fontId="5" fillId="7" borderId="13" xfId="0" applyNumberFormat="1" applyFont="1" applyFill="1" applyBorder="1" applyAlignment="1">
      <alignment vertical="center"/>
    </xf>
    <xf numFmtId="16" fontId="5" fillId="8" borderId="14" xfId="0" applyNumberFormat="1" applyFont="1" applyFill="1" applyBorder="1" applyAlignment="1">
      <alignment horizontal="right"/>
    </xf>
    <xf numFmtId="16" fontId="5" fillId="6" borderId="14" xfId="0" applyNumberFormat="1" applyFont="1" applyFill="1" applyBorder="1" applyAlignment="1">
      <alignment horizontal="right"/>
    </xf>
    <xf numFmtId="49" fontId="5" fillId="9" borderId="10" xfId="0" applyNumberFormat="1" applyFont="1" applyFill="1" applyBorder="1" applyAlignment="1">
      <alignment vertical="center"/>
    </xf>
    <xf numFmtId="0" fontId="4" fillId="6" borderId="13" xfId="0" applyFont="1" applyFill="1" applyBorder="1" applyAlignment="1">
      <alignment horizontal="left"/>
    </xf>
    <xf numFmtId="10" fontId="0" fillId="0" borderId="0" xfId="0" applyNumberFormat="1" applyBorder="1"/>
    <xf numFmtId="16" fontId="5" fillId="6" borderId="1" xfId="0" applyNumberFormat="1" applyFont="1" applyFill="1" applyBorder="1" applyAlignment="1">
      <alignment horizontal="center" wrapText="1"/>
    </xf>
    <xf numFmtId="16" fontId="5" fillId="6" borderId="3" xfId="0" applyNumberFormat="1" applyFont="1" applyFill="1" applyBorder="1" applyAlignment="1">
      <alignment horizontal="center" wrapText="1"/>
    </xf>
    <xf numFmtId="0" fontId="4" fillId="6" borderId="5" xfId="0" applyFont="1" applyFill="1" applyBorder="1" applyAlignment="1">
      <alignment horizontal="left"/>
    </xf>
    <xf numFmtId="16" fontId="4" fillId="10" borderId="5" xfId="0" applyNumberFormat="1" applyFont="1" applyFill="1" applyBorder="1" applyAlignment="1">
      <alignment horizontal="center"/>
    </xf>
    <xf numFmtId="16" fontId="4" fillId="6" borderId="13" xfId="0" applyNumberFormat="1" applyFont="1" applyFill="1" applyBorder="1" applyAlignment="1">
      <alignment horizontal="center"/>
    </xf>
    <xf numFmtId="16" fontId="4" fillId="6" borderId="14" xfId="0" applyNumberFormat="1" applyFont="1" applyFill="1" applyBorder="1" applyAlignment="1">
      <alignment horizontal="center"/>
    </xf>
    <xf numFmtId="0" fontId="4" fillId="6" borderId="15" xfId="0" applyFont="1" applyFill="1" applyBorder="1" applyAlignment="1">
      <alignment horizontal="left"/>
    </xf>
    <xf numFmtId="10" fontId="4" fillId="10" borderId="15" xfId="0" applyNumberFormat="1" applyFont="1" applyFill="1" applyBorder="1" applyAlignment="1">
      <alignment horizontal="center" vertical="center"/>
    </xf>
    <xf numFmtId="10" fontId="4" fillId="6" borderId="15" xfId="0" applyNumberFormat="1" applyFont="1" applyFill="1" applyBorder="1" applyAlignment="1">
      <alignment horizontal="center" vertical="center"/>
    </xf>
    <xf numFmtId="10" fontId="4" fillId="6" borderId="16" xfId="0" applyNumberFormat="1" applyFont="1" applyFill="1" applyBorder="1" applyAlignment="1">
      <alignment horizontal="center" vertical="center"/>
    </xf>
    <xf numFmtId="49" fontId="5" fillId="9" borderId="17" xfId="0" applyNumberFormat="1" applyFont="1" applyFill="1" applyBorder="1" applyAlignment="1">
      <alignment horizontal="center" vertical="center" wrapText="1"/>
    </xf>
    <xf numFmtId="0" fontId="5" fillId="9" borderId="18" xfId="0" applyFont="1" applyFill="1" applyBorder="1" applyAlignment="1">
      <alignment vertical="center" wrapText="1"/>
    </xf>
    <xf numFmtId="164" fontId="5" fillId="9" borderId="18" xfId="0" applyNumberFormat="1" applyFont="1" applyFill="1" applyBorder="1" applyAlignment="1">
      <alignment horizontal="center" vertical="center" wrapText="1"/>
    </xf>
    <xf numFmtId="164" fontId="5" fillId="9" borderId="19" xfId="0" applyNumberFormat="1" applyFont="1" applyFill="1" applyBorder="1" applyAlignment="1">
      <alignment horizontal="center" vertical="center" wrapText="1"/>
    </xf>
    <xf numFmtId="165" fontId="8" fillId="11" borderId="10" xfId="1" applyNumberFormat="1" applyFont="1" applyFill="1" applyBorder="1" applyAlignment="1">
      <alignment horizontal="center"/>
    </xf>
    <xf numFmtId="4" fontId="4" fillId="9" borderId="23" xfId="2" applyNumberFormat="1" applyFont="1" applyFill="1" applyBorder="1" applyAlignment="1">
      <alignment horizontal="center" vertical="center" wrapText="1"/>
    </xf>
    <xf numFmtId="9" fontId="5" fillId="12" borderId="26" xfId="2" applyFont="1" applyFill="1" applyBorder="1" applyAlignment="1">
      <alignment horizontal="center" vertical="center" wrapText="1"/>
    </xf>
    <xf numFmtId="0" fontId="5" fillId="4" borderId="0" xfId="0" applyFont="1" applyFill="1"/>
    <xf numFmtId="0" fontId="9" fillId="4" borderId="0" xfId="0" applyFont="1" applyFill="1"/>
    <xf numFmtId="10" fontId="9" fillId="5" borderId="13" xfId="0" applyNumberFormat="1" applyFont="1" applyFill="1" applyBorder="1" applyAlignment="1">
      <alignment horizontal="center"/>
    </xf>
    <xf numFmtId="10" fontId="9" fillId="5" borderId="14" xfId="0" applyNumberFormat="1" applyFont="1" applyFill="1" applyBorder="1" applyAlignment="1">
      <alignment horizontal="center"/>
    </xf>
    <xf numFmtId="49" fontId="4" fillId="5" borderId="29" xfId="0" applyNumberFormat="1" applyFont="1" applyFill="1" applyBorder="1"/>
    <xf numFmtId="4" fontId="4" fillId="5" borderId="32" xfId="0" applyNumberFormat="1" applyFont="1" applyFill="1" applyBorder="1"/>
    <xf numFmtId="49" fontId="4" fillId="5" borderId="17" xfId="0" applyNumberFormat="1" applyFont="1" applyFill="1" applyBorder="1"/>
    <xf numFmtId="0" fontId="4" fillId="5" borderId="18" xfId="0" applyFont="1" applyFill="1" applyBorder="1"/>
    <xf numFmtId="164" fontId="4" fillId="5" borderId="18" xfId="0" applyNumberFormat="1" applyFont="1" applyFill="1" applyBorder="1"/>
    <xf numFmtId="10" fontId="5" fillId="5" borderId="18" xfId="0" applyNumberFormat="1" applyFont="1" applyFill="1" applyBorder="1" applyAlignment="1">
      <alignment horizontal="center"/>
    </xf>
    <xf numFmtId="0" fontId="4" fillId="5" borderId="33" xfId="0" applyFont="1" applyFill="1" applyBorder="1"/>
    <xf numFmtId="0" fontId="0" fillId="0" borderId="0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9" fontId="0" fillId="3" borderId="2" xfId="0" applyNumberFormat="1" applyFill="1" applyBorder="1" applyAlignment="1">
      <alignment horizontal="center"/>
    </xf>
    <xf numFmtId="0" fontId="0" fillId="3" borderId="1" xfId="0" applyFill="1" applyBorder="1" applyAlignment="1">
      <alignment vertical="center" wrapText="1"/>
    </xf>
    <xf numFmtId="9" fontId="0" fillId="3" borderId="1" xfId="0" applyNumberFormat="1" applyFill="1" applyBorder="1" applyAlignment="1">
      <alignment horizontal="center"/>
    </xf>
    <xf numFmtId="3" fontId="0" fillId="3" borderId="2" xfId="0" applyNumberFormat="1" applyFill="1" applyBorder="1" applyAlignment="1">
      <alignment horizontal="center"/>
    </xf>
    <xf numFmtId="43" fontId="0" fillId="13" borderId="1" xfId="1" applyFont="1" applyFill="1" applyBorder="1"/>
    <xf numFmtId="0" fontId="0" fillId="3" borderId="1" xfId="0" applyFill="1" applyBorder="1" applyAlignment="1">
      <alignment horizontal="center" wrapText="1"/>
    </xf>
    <xf numFmtId="4" fontId="0" fillId="0" borderId="0" xfId="0" applyNumberFormat="1"/>
    <xf numFmtId="49" fontId="4" fillId="9" borderId="20" xfId="0" applyNumberFormat="1" applyFont="1" applyFill="1" applyBorder="1" applyAlignment="1">
      <alignment horizontal="center" vertical="center" wrapText="1"/>
    </xf>
    <xf numFmtId="0" fontId="4" fillId="9" borderId="21" xfId="0" applyFont="1" applyFill="1" applyBorder="1" applyAlignment="1">
      <alignment vertical="center"/>
    </xf>
    <xf numFmtId="164" fontId="4" fillId="9" borderId="22" xfId="0" applyNumberFormat="1" applyFont="1" applyFill="1" applyBorder="1" applyAlignment="1">
      <alignment horizontal="center" vertical="center" wrapText="1"/>
    </xf>
    <xf numFmtId="49" fontId="5" fillId="12" borderId="24" xfId="0" applyNumberFormat="1" applyFont="1" applyFill="1" applyBorder="1" applyAlignment="1">
      <alignment horizontal="center" vertical="center" wrapText="1"/>
    </xf>
    <xf numFmtId="0" fontId="5" fillId="12" borderId="25" xfId="0" applyFont="1" applyFill="1" applyBorder="1" applyAlignment="1">
      <alignment vertical="center"/>
    </xf>
    <xf numFmtId="164" fontId="5" fillId="12" borderId="26" xfId="0" applyNumberFormat="1" applyFont="1" applyFill="1" applyBorder="1" applyAlignment="1">
      <alignment horizontal="center" vertical="center" wrapText="1"/>
    </xf>
    <xf numFmtId="10" fontId="9" fillId="5" borderId="12" xfId="0" applyNumberFormat="1" applyFont="1" applyFill="1" applyBorder="1" applyAlignment="1">
      <alignment horizontal="center"/>
    </xf>
    <xf numFmtId="49" fontId="5" fillId="0" borderId="20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vertical="center"/>
    </xf>
    <xf numFmtId="164" fontId="5" fillId="0" borderId="23" xfId="0" applyNumberFormat="1" applyFont="1" applyFill="1" applyBorder="1" applyAlignment="1">
      <alignment horizontal="center" vertical="center" wrapText="1"/>
    </xf>
    <xf numFmtId="49" fontId="4" fillId="9" borderId="27" xfId="0" applyNumberFormat="1" applyFont="1" applyFill="1" applyBorder="1" applyAlignment="1">
      <alignment horizontal="center" vertical="center" wrapText="1"/>
    </xf>
    <xf numFmtId="0" fontId="4" fillId="9" borderId="28" xfId="3" applyFont="1" applyFill="1" applyBorder="1" applyAlignment="1">
      <alignment vertical="center" wrapText="1"/>
    </xf>
    <xf numFmtId="0" fontId="5" fillId="12" borderId="25" xfId="3" applyFont="1" applyFill="1" applyBorder="1" applyAlignment="1">
      <alignment vertical="center" wrapText="1"/>
    </xf>
    <xf numFmtId="0" fontId="4" fillId="9" borderId="28" xfId="0" applyFont="1" applyFill="1" applyBorder="1" applyAlignment="1">
      <alignment vertical="center"/>
    </xf>
    <xf numFmtId="164" fontId="4" fillId="9" borderId="22" xfId="0" applyNumberFormat="1" applyFont="1" applyFill="1" applyBorder="1" applyAlignment="1">
      <alignment horizontal="center" vertical="center"/>
    </xf>
    <xf numFmtId="164" fontId="5" fillId="12" borderId="26" xfId="0" applyNumberFormat="1" applyFont="1" applyFill="1" applyBorder="1" applyAlignment="1">
      <alignment horizontal="center" vertical="center"/>
    </xf>
    <xf numFmtId="0" fontId="5" fillId="9" borderId="30" xfId="0" applyFont="1" applyFill="1" applyBorder="1"/>
    <xf numFmtId="164" fontId="5" fillId="9" borderId="31" xfId="0" applyNumberFormat="1" applyFont="1" applyFill="1" applyBorder="1" applyAlignment="1">
      <alignment horizontal="center"/>
    </xf>
    <xf numFmtId="4" fontId="4" fillId="14" borderId="0" xfId="0" applyNumberFormat="1" applyFont="1" applyFill="1" applyBorder="1"/>
    <xf numFmtId="0" fontId="4" fillId="5" borderId="32" xfId="0" applyFont="1" applyFill="1" applyBorder="1"/>
    <xf numFmtId="0" fontId="2" fillId="2" borderId="4" xfId="0" applyFont="1" applyFill="1" applyBorder="1" applyAlignment="1">
      <alignment horizontal="center"/>
    </xf>
    <xf numFmtId="43" fontId="0" fillId="0" borderId="0" xfId="0" applyNumberFormat="1" applyBorder="1" applyAlignment="1">
      <alignment horizontal="center"/>
    </xf>
    <xf numFmtId="0" fontId="0" fillId="3" borderId="1" xfId="0" applyFill="1" applyBorder="1" applyAlignment="1">
      <alignment horizontal="right"/>
    </xf>
    <xf numFmtId="43" fontId="0" fillId="0" borderId="0" xfId="1" applyFont="1" applyBorder="1" applyAlignment="1">
      <alignment horizontal="center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0" fillId="15" borderId="1" xfId="0" applyFill="1" applyBorder="1"/>
    <xf numFmtId="0" fontId="0" fillId="15" borderId="1" xfId="0" applyFill="1" applyBorder="1" applyAlignment="1">
      <alignment horizontal="right"/>
    </xf>
    <xf numFmtId="0" fontId="0" fillId="15" borderId="1" xfId="0" applyFill="1" applyBorder="1" applyAlignment="1">
      <alignment wrapText="1"/>
    </xf>
    <xf numFmtId="0" fontId="0" fillId="15" borderId="1" xfId="0" applyFill="1" applyBorder="1" applyAlignment="1">
      <alignment vertical="center" wrapText="1"/>
    </xf>
    <xf numFmtId="0" fontId="0" fillId="15" borderId="1" xfId="0" applyFill="1" applyBorder="1" applyAlignment="1">
      <alignment horizontal="center"/>
    </xf>
    <xf numFmtId="9" fontId="0" fillId="15" borderId="1" xfId="0" applyNumberFormat="1" applyFill="1" applyBorder="1" applyAlignment="1">
      <alignment horizontal="center"/>
    </xf>
    <xf numFmtId="3" fontId="0" fillId="15" borderId="2" xfId="0" applyNumberFormat="1" applyFill="1" applyBorder="1" applyAlignment="1">
      <alignment horizontal="center"/>
    </xf>
    <xf numFmtId="4" fontId="0" fillId="15" borderId="1" xfId="0" applyNumberFormat="1" applyFill="1" applyBorder="1" applyAlignment="1">
      <alignment horizontal="center"/>
    </xf>
    <xf numFmtId="4" fontId="0" fillId="15" borderId="1" xfId="0" applyNumberFormat="1" applyFill="1" applyBorder="1"/>
    <xf numFmtId="3" fontId="0" fillId="15" borderId="1" xfId="0" applyNumberFormat="1" applyFill="1" applyBorder="1" applyAlignment="1">
      <alignment horizontal="center"/>
    </xf>
    <xf numFmtId="10" fontId="0" fillId="0" borderId="0" xfId="0" applyNumberFormat="1"/>
    <xf numFmtId="0" fontId="0" fillId="0" borderId="0" xfId="0" applyFill="1"/>
    <xf numFmtId="0" fontId="3" fillId="2" borderId="7" xfId="0" applyFont="1" applyFill="1" applyBorder="1" applyAlignment="1"/>
    <xf numFmtId="0" fontId="3" fillId="0" borderId="0" xfId="0" applyFont="1" applyFill="1" applyBorder="1"/>
    <xf numFmtId="10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/>
    <xf numFmtId="0" fontId="2" fillId="0" borderId="0" xfId="0" applyFont="1" applyFill="1" applyBorder="1" applyAlignment="1"/>
    <xf numFmtId="4" fontId="2" fillId="0" borderId="0" xfId="0" applyNumberFormat="1" applyFont="1" applyFill="1" applyBorder="1"/>
    <xf numFmtId="0" fontId="3" fillId="2" borderId="1" xfId="0" applyFont="1" applyFill="1" applyBorder="1" applyAlignment="1"/>
    <xf numFmtId="0" fontId="2" fillId="2" borderId="4" xfId="0" applyFont="1" applyFill="1" applyBorder="1" applyAlignment="1">
      <alignment horizontal="center"/>
    </xf>
    <xf numFmtId="0" fontId="0" fillId="15" borderId="1" xfId="0" applyFill="1" applyBorder="1" applyAlignment="1">
      <alignment horizontal="center" wrapText="1"/>
    </xf>
    <xf numFmtId="9" fontId="0" fillId="0" borderId="0" xfId="1" applyNumberFormat="1" applyFont="1"/>
    <xf numFmtId="4" fontId="0" fillId="0" borderId="0" xfId="0" applyNumberFormat="1" applyBorder="1" applyAlignment="1">
      <alignment horizontal="center"/>
    </xf>
    <xf numFmtId="0" fontId="0" fillId="16" borderId="1" xfId="0" applyFill="1" applyBorder="1"/>
    <xf numFmtId="0" fontId="0" fillId="16" borderId="1" xfId="0" applyFill="1" applyBorder="1" applyAlignment="1">
      <alignment horizontal="left" wrapText="1"/>
    </xf>
    <xf numFmtId="0" fontId="0" fillId="16" borderId="1" xfId="0" applyFill="1" applyBorder="1" applyAlignment="1">
      <alignment vertical="center" wrapText="1"/>
    </xf>
    <xf numFmtId="0" fontId="0" fillId="16" borderId="1" xfId="0" applyFill="1" applyBorder="1" applyAlignment="1">
      <alignment horizontal="center" wrapText="1"/>
    </xf>
    <xf numFmtId="9" fontId="0" fillId="16" borderId="1" xfId="0" applyNumberFormat="1" applyFill="1" applyBorder="1" applyAlignment="1">
      <alignment horizontal="center"/>
    </xf>
    <xf numFmtId="3" fontId="0" fillId="16" borderId="1" xfId="0" applyNumberFormat="1" applyFill="1" applyBorder="1" applyAlignment="1">
      <alignment horizontal="center"/>
    </xf>
    <xf numFmtId="4" fontId="0" fillId="16" borderId="1" xfId="0" applyNumberFormat="1" applyFill="1" applyBorder="1" applyAlignment="1">
      <alignment horizontal="center"/>
    </xf>
    <xf numFmtId="4" fontId="0" fillId="16" borderId="1" xfId="0" applyNumberFormat="1" applyFill="1" applyBorder="1"/>
    <xf numFmtId="0" fontId="2" fillId="2" borderId="1" xfId="0" applyFont="1" applyFill="1" applyBorder="1"/>
    <xf numFmtId="4" fontId="2" fillId="2" borderId="1" xfId="0" applyNumberFormat="1" applyFont="1" applyFill="1" applyBorder="1"/>
    <xf numFmtId="10" fontId="2" fillId="2" borderId="1" xfId="0" applyNumberFormat="1" applyFont="1" applyFill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1" fillId="13" borderId="1" xfId="0" applyFont="1" applyFill="1" applyBorder="1" applyAlignment="1">
      <alignment horizontal="center"/>
    </xf>
    <xf numFmtId="0" fontId="11" fillId="13" borderId="3" xfId="0" applyFont="1" applyFill="1" applyBorder="1" applyAlignment="1">
      <alignment horizontal="center"/>
    </xf>
    <xf numFmtId="0" fontId="11" fillId="13" borderId="5" xfId="0" applyFont="1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11" fillId="13" borderId="6" xfId="0" applyFont="1" applyFill="1" applyBorder="1" applyAlignment="1">
      <alignment horizontal="center"/>
    </xf>
    <xf numFmtId="9" fontId="0" fillId="3" borderId="6" xfId="0" applyNumberFormat="1" applyFill="1" applyBorder="1" applyAlignment="1">
      <alignment horizontal="center" vertical="center"/>
    </xf>
    <xf numFmtId="9" fontId="0" fillId="3" borderId="34" xfId="0" applyNumberFormat="1" applyFill="1" applyBorder="1" applyAlignment="1">
      <alignment horizontal="center" vertical="center"/>
    </xf>
    <xf numFmtId="9" fontId="0" fillId="3" borderId="2" xfId="0" applyNumberFormat="1" applyFill="1" applyBorder="1" applyAlignment="1">
      <alignment horizontal="center" vertical="center"/>
    </xf>
    <xf numFmtId="17" fontId="5" fillId="9" borderId="18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_Plan1" xfId="3"/>
    <cellStyle name="Porcentagem" xfId="2" builtinId="5"/>
    <cellStyle name="Separador de milhares" xfId="1" builtinId="3"/>
  </cellStyles>
  <dxfs count="1"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2</xdr:row>
      <xdr:rowOff>200025</xdr:rowOff>
    </xdr:from>
    <xdr:to>
      <xdr:col>1</xdr:col>
      <xdr:colOff>895350</xdr:colOff>
      <xdr:row>5</xdr:row>
      <xdr:rowOff>95250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875" y="685800"/>
          <a:ext cx="733425" cy="7524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arreira\Downloads\Cronograma_fiscalizacao_ajustado__VIGENTE_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"/>
      <sheetName val="COMPOSIÇÕES"/>
      <sheetName val="CRONOGRAMA GERAL"/>
      <sheetName val="QUADRO OCUPAÇÕES"/>
      <sheetName val="CRONOGRAMA AJUSTADO-VÁLIDO"/>
    </sheetNames>
    <sheetDataSet>
      <sheetData sheetId="0">
        <row r="7">
          <cell r="M7">
            <v>290324.43</v>
          </cell>
        </row>
        <row r="8">
          <cell r="M8">
            <v>145162.215</v>
          </cell>
        </row>
        <row r="9">
          <cell r="M9">
            <v>96774.81</v>
          </cell>
        </row>
        <row r="10">
          <cell r="M10">
            <v>104839.3775</v>
          </cell>
        </row>
        <row r="11">
          <cell r="M11">
            <v>716218.92</v>
          </cell>
        </row>
        <row r="12">
          <cell r="M12">
            <v>358109.46</v>
          </cell>
        </row>
        <row r="13">
          <cell r="M13">
            <v>238739.63999999996</v>
          </cell>
        </row>
        <row r="14">
          <cell r="M14">
            <v>258634.61000000002</v>
          </cell>
        </row>
        <row r="15">
          <cell r="M15">
            <v>90232.92</v>
          </cell>
        </row>
        <row r="16">
          <cell r="M16">
            <v>15038.82</v>
          </cell>
        </row>
        <row r="17">
          <cell r="M17">
            <v>30077.64</v>
          </cell>
        </row>
        <row r="18">
          <cell r="M18">
            <v>20051.759999999998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L21"/>
  <sheetViews>
    <sheetView workbookViewId="0">
      <selection activeCell="P10" sqref="P10"/>
    </sheetView>
  </sheetViews>
  <sheetFormatPr defaultRowHeight="15"/>
  <cols>
    <col min="5" max="5" width="36.5703125" customWidth="1"/>
    <col min="6" max="6" width="10.85546875" customWidth="1"/>
    <col min="7" max="7" width="12.140625" customWidth="1"/>
    <col min="8" max="8" width="14.85546875" customWidth="1"/>
    <col min="9" max="9" width="13.7109375" customWidth="1"/>
    <col min="10" max="10" width="13.140625" customWidth="1"/>
    <col min="11" max="11" width="20.28515625" customWidth="1"/>
    <col min="12" max="12" width="13.42578125" customWidth="1"/>
    <col min="13" max="13" width="15.5703125" customWidth="1"/>
    <col min="15" max="15" width="12.28515625" customWidth="1"/>
    <col min="16" max="16" width="16.7109375" customWidth="1"/>
  </cols>
  <sheetData>
    <row r="2" spans="3:12">
      <c r="L2" s="82"/>
    </row>
    <row r="3" spans="3:12">
      <c r="L3" s="82"/>
    </row>
    <row r="4" spans="3:12">
      <c r="C4" s="145" t="s">
        <v>108</v>
      </c>
      <c r="D4" s="145"/>
      <c r="E4" s="145"/>
      <c r="F4" s="145"/>
      <c r="G4" s="145"/>
      <c r="H4" s="145"/>
      <c r="I4" s="145"/>
      <c r="J4" s="145"/>
      <c r="K4" s="145"/>
      <c r="L4" s="145"/>
    </row>
    <row r="5" spans="3:12">
      <c r="C5" s="69"/>
      <c r="D5" s="69"/>
      <c r="E5" s="69"/>
      <c r="F5" s="69"/>
      <c r="G5" s="74"/>
      <c r="H5" s="74"/>
      <c r="I5" s="74"/>
      <c r="J5" s="70"/>
      <c r="K5" s="143" t="s">
        <v>1</v>
      </c>
      <c r="L5" s="144"/>
    </row>
    <row r="6" spans="3:12" ht="30">
      <c r="C6" s="70" t="s">
        <v>68</v>
      </c>
      <c r="D6" s="70" t="s">
        <v>69</v>
      </c>
      <c r="E6" s="70" t="s">
        <v>70</v>
      </c>
      <c r="F6" s="70" t="s">
        <v>71</v>
      </c>
      <c r="G6" s="70" t="s">
        <v>77</v>
      </c>
      <c r="H6" s="70" t="s">
        <v>109</v>
      </c>
      <c r="I6" s="70" t="s">
        <v>78</v>
      </c>
      <c r="J6" s="70" t="s">
        <v>80</v>
      </c>
      <c r="K6" s="128" t="s">
        <v>3</v>
      </c>
      <c r="L6" s="75" t="s">
        <v>4</v>
      </c>
    </row>
    <row r="7" spans="3:12" ht="45">
      <c r="C7" s="6" t="s">
        <v>0</v>
      </c>
      <c r="D7" s="6" t="s">
        <v>120</v>
      </c>
      <c r="E7" s="7" t="s">
        <v>112</v>
      </c>
      <c r="F7" s="77" t="s">
        <v>8</v>
      </c>
      <c r="G7" s="68" t="s">
        <v>76</v>
      </c>
      <c r="H7" s="78">
        <v>0.25</v>
      </c>
      <c r="I7" s="9" t="s">
        <v>79</v>
      </c>
      <c r="J7" s="79">
        <v>36</v>
      </c>
      <c r="K7" s="10">
        <f>COMPOSIÇÕES!J8+COMPOSIÇÕES!J12+COMPOSIÇÕES!J16+COMPOSIÇÕES!J20</f>
        <v>32258.27</v>
      </c>
      <c r="L7" s="11">
        <f>H7*J7*K7</f>
        <v>290324.43</v>
      </c>
    </row>
    <row r="8" spans="3:12" ht="45">
      <c r="C8" s="6" t="s">
        <v>0</v>
      </c>
      <c r="D8" s="6" t="s">
        <v>120</v>
      </c>
      <c r="E8" s="7" t="s">
        <v>112</v>
      </c>
      <c r="F8" s="77" t="s">
        <v>74</v>
      </c>
      <c r="G8" s="68" t="s">
        <v>76</v>
      </c>
      <c r="H8" s="78">
        <v>0.25</v>
      </c>
      <c r="I8" s="9" t="s">
        <v>79</v>
      </c>
      <c r="J8" s="9">
        <v>18</v>
      </c>
      <c r="K8" s="10">
        <f>COMPOSIÇÕES!J9+COMPOSIÇÕES!J13+COMPOSIÇÕES!J17+COMPOSIÇÕES!J21</f>
        <v>32258.27</v>
      </c>
      <c r="L8" s="11">
        <f t="shared" ref="L8:L10" si="0">H8*J8*K8</f>
        <v>145162.215</v>
      </c>
    </row>
    <row r="9" spans="3:12" ht="45">
      <c r="C9" s="6" t="s">
        <v>0</v>
      </c>
      <c r="D9" s="6" t="s">
        <v>120</v>
      </c>
      <c r="E9" s="7" t="s">
        <v>112</v>
      </c>
      <c r="F9" s="77" t="s">
        <v>9</v>
      </c>
      <c r="G9" s="68" t="s">
        <v>76</v>
      </c>
      <c r="H9" s="78">
        <v>0.25</v>
      </c>
      <c r="I9" s="9" t="s">
        <v>79</v>
      </c>
      <c r="J9" s="9">
        <v>12</v>
      </c>
      <c r="K9" s="10">
        <f>COMPOSIÇÕES!J10+COMPOSIÇÕES!J14+COMPOSIÇÕES!J18+COMPOSIÇÕES!J22</f>
        <v>32258.27</v>
      </c>
      <c r="L9" s="11">
        <f t="shared" si="0"/>
        <v>96774.81</v>
      </c>
    </row>
    <row r="10" spans="3:12" ht="45">
      <c r="C10" s="6" t="s">
        <v>0</v>
      </c>
      <c r="D10" s="6" t="s">
        <v>120</v>
      </c>
      <c r="E10" s="7" t="s">
        <v>112</v>
      </c>
      <c r="F10" s="77" t="s">
        <v>10</v>
      </c>
      <c r="G10" s="68" t="s">
        <v>76</v>
      </c>
      <c r="H10" s="78">
        <v>0.25</v>
      </c>
      <c r="I10" s="9" t="s">
        <v>79</v>
      </c>
      <c r="J10" s="9">
        <v>13</v>
      </c>
      <c r="K10" s="10">
        <f>COMPOSIÇÕES!J11+COMPOSIÇÕES!J15+COMPOSIÇÕES!J19+COMPOSIÇÕES!J23</f>
        <v>32258.27</v>
      </c>
      <c r="L10" s="11">
        <f t="shared" si="0"/>
        <v>104839.3775</v>
      </c>
    </row>
    <row r="11" spans="3:12" ht="45">
      <c r="C11" s="132" t="s">
        <v>0</v>
      </c>
      <c r="D11" s="132" t="s">
        <v>121</v>
      </c>
      <c r="E11" s="133" t="s">
        <v>110</v>
      </c>
      <c r="F11" s="134" t="s">
        <v>8</v>
      </c>
      <c r="G11" s="135" t="s">
        <v>82</v>
      </c>
      <c r="H11" s="136">
        <v>1</v>
      </c>
      <c r="I11" s="137" t="s">
        <v>79</v>
      </c>
      <c r="J11" s="137">
        <v>72</v>
      </c>
      <c r="K11" s="138">
        <v>9947.4850000000006</v>
      </c>
      <c r="L11" s="139">
        <f>H11*J11*K11</f>
        <v>716218.92</v>
      </c>
    </row>
    <row r="12" spans="3:12" ht="45">
      <c r="C12" s="132" t="s">
        <v>0</v>
      </c>
      <c r="D12" s="132" t="s">
        <v>122</v>
      </c>
      <c r="E12" s="133" t="s">
        <v>110</v>
      </c>
      <c r="F12" s="134" t="s">
        <v>74</v>
      </c>
      <c r="G12" s="135" t="s">
        <v>82</v>
      </c>
      <c r="H12" s="136">
        <v>1</v>
      </c>
      <c r="I12" s="137" t="s">
        <v>79</v>
      </c>
      <c r="J12" s="137">
        <v>36</v>
      </c>
      <c r="K12" s="138">
        <v>9947.4850000000006</v>
      </c>
      <c r="L12" s="139">
        <f t="shared" ref="L12:L18" si="1">H12*J12*K12</f>
        <v>358109.46</v>
      </c>
    </row>
    <row r="13" spans="3:12" ht="45">
      <c r="C13" s="132" t="s">
        <v>0</v>
      </c>
      <c r="D13" s="132" t="s">
        <v>123</v>
      </c>
      <c r="E13" s="133" t="s">
        <v>110</v>
      </c>
      <c r="F13" s="134" t="s">
        <v>9</v>
      </c>
      <c r="G13" s="135" t="s">
        <v>82</v>
      </c>
      <c r="H13" s="136">
        <v>1</v>
      </c>
      <c r="I13" s="137" t="s">
        <v>79</v>
      </c>
      <c r="J13" s="137">
        <v>24</v>
      </c>
      <c r="K13" s="138">
        <v>9947.4849999999988</v>
      </c>
      <c r="L13" s="139">
        <f t="shared" si="1"/>
        <v>238739.63999999996</v>
      </c>
    </row>
    <row r="14" spans="3:12" ht="45">
      <c r="C14" s="132" t="s">
        <v>0</v>
      </c>
      <c r="D14" s="132" t="s">
        <v>124</v>
      </c>
      <c r="E14" s="133" t="s">
        <v>110</v>
      </c>
      <c r="F14" s="134" t="s">
        <v>10</v>
      </c>
      <c r="G14" s="135" t="s">
        <v>82</v>
      </c>
      <c r="H14" s="136">
        <v>1</v>
      </c>
      <c r="I14" s="137" t="s">
        <v>79</v>
      </c>
      <c r="J14" s="137">
        <v>26</v>
      </c>
      <c r="K14" s="138">
        <v>9947.4850000000006</v>
      </c>
      <c r="L14" s="139">
        <f t="shared" si="1"/>
        <v>258634.61000000002</v>
      </c>
    </row>
    <row r="15" spans="3:12" ht="45">
      <c r="C15" s="6" t="s">
        <v>85</v>
      </c>
      <c r="D15" s="105" t="s">
        <v>125</v>
      </c>
      <c r="E15" s="7" t="s">
        <v>111</v>
      </c>
      <c r="F15" s="77" t="s">
        <v>8</v>
      </c>
      <c r="G15" s="68" t="s">
        <v>76</v>
      </c>
      <c r="H15" s="78">
        <v>0.25</v>
      </c>
      <c r="I15" s="9" t="s">
        <v>79</v>
      </c>
      <c r="J15" s="79">
        <v>18</v>
      </c>
      <c r="K15" s="10">
        <v>20051.759999999998</v>
      </c>
      <c r="L15" s="11">
        <f>H15*J15*K15</f>
        <v>90232.92</v>
      </c>
    </row>
    <row r="16" spans="3:12" ht="45">
      <c r="C16" s="6" t="s">
        <v>85</v>
      </c>
      <c r="D16" s="105" t="s">
        <v>125</v>
      </c>
      <c r="E16" s="7" t="s">
        <v>111</v>
      </c>
      <c r="F16" s="77" t="s">
        <v>74</v>
      </c>
      <c r="G16" s="68" t="s">
        <v>76</v>
      </c>
      <c r="H16" s="78">
        <v>0.25</v>
      </c>
      <c r="I16" s="9" t="s">
        <v>79</v>
      </c>
      <c r="J16" s="9">
        <v>3</v>
      </c>
      <c r="K16" s="10">
        <v>20051.759999999998</v>
      </c>
      <c r="L16" s="11">
        <f t="shared" si="1"/>
        <v>15038.82</v>
      </c>
    </row>
    <row r="17" spans="3:12" ht="45">
      <c r="C17" s="6" t="s">
        <v>85</v>
      </c>
      <c r="D17" s="105" t="s">
        <v>125</v>
      </c>
      <c r="E17" s="7" t="s">
        <v>111</v>
      </c>
      <c r="F17" s="77" t="s">
        <v>9</v>
      </c>
      <c r="G17" s="68" t="s">
        <v>76</v>
      </c>
      <c r="H17" s="78">
        <v>0.25</v>
      </c>
      <c r="I17" s="9" t="s">
        <v>79</v>
      </c>
      <c r="J17" s="9">
        <v>6</v>
      </c>
      <c r="K17" s="10">
        <v>20051.759999999998</v>
      </c>
      <c r="L17" s="11">
        <f t="shared" si="1"/>
        <v>30077.64</v>
      </c>
    </row>
    <row r="18" spans="3:12" ht="45">
      <c r="C18" s="6" t="s">
        <v>85</v>
      </c>
      <c r="D18" s="105" t="s">
        <v>125</v>
      </c>
      <c r="E18" s="7" t="s">
        <v>111</v>
      </c>
      <c r="F18" s="77" t="s">
        <v>10</v>
      </c>
      <c r="G18" s="68" t="s">
        <v>76</v>
      </c>
      <c r="H18" s="78">
        <v>0.25</v>
      </c>
      <c r="I18" s="9" t="s">
        <v>79</v>
      </c>
      <c r="J18" s="9">
        <v>4</v>
      </c>
      <c r="K18" s="10">
        <v>20051.759999999998</v>
      </c>
      <c r="L18" s="11">
        <f t="shared" si="1"/>
        <v>20051.759999999998</v>
      </c>
    </row>
    <row r="19" spans="3:12">
      <c r="J19" s="140" t="s">
        <v>113</v>
      </c>
      <c r="K19" s="140"/>
      <c r="L19" s="141">
        <f>SUM(L7:L18)</f>
        <v>2364204.6024999996</v>
      </c>
    </row>
    <row r="20" spans="3:12">
      <c r="J20" s="140" t="s">
        <v>91</v>
      </c>
      <c r="K20" s="142">
        <v>0.30399999999999999</v>
      </c>
      <c r="L20" s="141">
        <f>L19*K20</f>
        <v>718718.19915999984</v>
      </c>
    </row>
    <row r="21" spans="3:12">
      <c r="J21" s="140" t="s">
        <v>6</v>
      </c>
      <c r="K21" s="140"/>
      <c r="L21" s="141">
        <f>L19+L20</f>
        <v>3082922.8016599994</v>
      </c>
    </row>
  </sheetData>
  <mergeCells count="2">
    <mergeCell ref="K5:L5"/>
    <mergeCell ref="C4:L4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4:P85"/>
  <sheetViews>
    <sheetView workbookViewId="0">
      <selection activeCell="J20" activeCellId="3" sqref="J8 J12 J16 J20"/>
    </sheetView>
  </sheetViews>
  <sheetFormatPr defaultRowHeight="15"/>
  <cols>
    <col min="5" max="5" width="34.28515625" customWidth="1"/>
    <col min="6" max="6" width="10.85546875" customWidth="1"/>
    <col min="7" max="7" width="12.140625" customWidth="1"/>
    <col min="8" max="8" width="13.85546875" customWidth="1"/>
    <col min="9" max="9" width="13.7109375" customWidth="1"/>
    <col min="10" max="10" width="13.140625" customWidth="1"/>
    <col min="11" max="11" width="20.28515625" customWidth="1"/>
    <col min="12" max="12" width="13.85546875" style="4" customWidth="1"/>
    <col min="14" max="14" width="17" customWidth="1"/>
    <col min="15" max="15" width="16.7109375" customWidth="1"/>
  </cols>
  <sheetData>
    <row r="4" spans="3:16">
      <c r="K4" s="4"/>
    </row>
    <row r="5" spans="3:16">
      <c r="C5" s="146" t="s">
        <v>114</v>
      </c>
      <c r="D5" s="147"/>
      <c r="E5" s="147"/>
      <c r="F5" s="147"/>
      <c r="G5" s="147"/>
      <c r="H5" s="147"/>
      <c r="I5" s="147"/>
      <c r="J5" s="147"/>
      <c r="K5" s="147"/>
      <c r="N5" s="3"/>
      <c r="O5" s="3"/>
      <c r="P5" s="3"/>
    </row>
    <row r="6" spans="3:16" ht="15" customHeight="1">
      <c r="C6" s="69"/>
      <c r="D6" s="69"/>
      <c r="E6" s="69"/>
      <c r="F6" s="69"/>
      <c r="G6" s="72"/>
      <c r="H6" s="72"/>
      <c r="I6" s="72"/>
      <c r="J6" s="107" t="s">
        <v>1</v>
      </c>
      <c r="K6" s="108"/>
      <c r="N6" s="3"/>
      <c r="O6" s="3"/>
      <c r="P6" s="3"/>
    </row>
    <row r="7" spans="3:16" ht="41.25" customHeight="1">
      <c r="C7" s="70" t="s">
        <v>68</v>
      </c>
      <c r="D7" s="70" t="s">
        <v>69</v>
      </c>
      <c r="E7" s="70" t="s">
        <v>70</v>
      </c>
      <c r="F7" s="70" t="s">
        <v>71</v>
      </c>
      <c r="G7" s="70" t="s">
        <v>88</v>
      </c>
      <c r="H7" s="70" t="s">
        <v>90</v>
      </c>
      <c r="I7" s="70" t="s">
        <v>7</v>
      </c>
      <c r="J7" s="71" t="s">
        <v>3</v>
      </c>
      <c r="K7" s="73" t="s">
        <v>4</v>
      </c>
      <c r="N7" s="67"/>
      <c r="O7" s="67"/>
      <c r="P7" s="3"/>
    </row>
    <row r="8" spans="3:16" ht="30" customHeight="1">
      <c r="C8" s="6" t="s">
        <v>0</v>
      </c>
      <c r="D8" s="6">
        <v>100305</v>
      </c>
      <c r="E8" s="7" t="s">
        <v>84</v>
      </c>
      <c r="F8" s="77" t="s">
        <v>8</v>
      </c>
      <c r="G8" s="68">
        <v>1</v>
      </c>
      <c r="H8" s="78">
        <v>0.25</v>
      </c>
      <c r="I8" s="79">
        <v>36</v>
      </c>
      <c r="J8" s="10">
        <v>21800.16</v>
      </c>
      <c r="K8" s="11">
        <f t="shared" ref="K8:K23" si="0">J8*I8*H8*G8</f>
        <v>196201.44</v>
      </c>
      <c r="L8" s="130"/>
      <c r="N8" s="106"/>
      <c r="O8" s="104"/>
      <c r="P8" s="3"/>
    </row>
    <row r="9" spans="3:16" ht="30" customHeight="1">
      <c r="C9" s="6" t="s">
        <v>0</v>
      </c>
      <c r="D9" s="6">
        <v>100306</v>
      </c>
      <c r="E9" s="7" t="s">
        <v>84</v>
      </c>
      <c r="F9" s="77" t="s">
        <v>74</v>
      </c>
      <c r="G9" s="8">
        <v>1</v>
      </c>
      <c r="H9" s="78">
        <v>0.25</v>
      </c>
      <c r="I9" s="9">
        <v>18</v>
      </c>
      <c r="J9" s="10">
        <v>21800.16</v>
      </c>
      <c r="K9" s="11">
        <f>J9*I9*H9*G9</f>
        <v>98100.72</v>
      </c>
      <c r="L9" s="130"/>
      <c r="N9" s="131"/>
      <c r="O9" s="104"/>
      <c r="P9" s="3"/>
    </row>
    <row r="10" spans="3:16" ht="30" customHeight="1">
      <c r="C10" s="6" t="s">
        <v>0</v>
      </c>
      <c r="D10" s="6">
        <v>100307</v>
      </c>
      <c r="E10" s="7" t="s">
        <v>84</v>
      </c>
      <c r="F10" s="77" t="s">
        <v>9</v>
      </c>
      <c r="G10" s="8">
        <v>1</v>
      </c>
      <c r="H10" s="78">
        <v>0.25</v>
      </c>
      <c r="I10" s="9">
        <v>12</v>
      </c>
      <c r="J10" s="10">
        <v>21800.16</v>
      </c>
      <c r="K10" s="11">
        <f>J10*I10*H10*G10</f>
        <v>65400.479999999996</v>
      </c>
      <c r="L10" s="130"/>
      <c r="N10" s="104"/>
      <c r="O10" s="104"/>
      <c r="P10" s="3"/>
    </row>
    <row r="11" spans="3:16" ht="30" customHeight="1">
      <c r="C11" s="6" t="s">
        <v>0</v>
      </c>
      <c r="D11" s="6">
        <v>100308</v>
      </c>
      <c r="E11" s="7" t="s">
        <v>84</v>
      </c>
      <c r="F11" s="77" t="s">
        <v>10</v>
      </c>
      <c r="G11" s="8">
        <v>1</v>
      </c>
      <c r="H11" s="78">
        <v>0.25</v>
      </c>
      <c r="I11" s="9">
        <v>13</v>
      </c>
      <c r="J11" s="10">
        <v>21800.16</v>
      </c>
      <c r="K11" s="11">
        <f t="shared" si="0"/>
        <v>70850.52</v>
      </c>
      <c r="L11" s="130"/>
      <c r="N11" s="131"/>
      <c r="O11" s="104"/>
      <c r="P11" s="3"/>
    </row>
    <row r="12" spans="3:16" ht="30.75" customHeight="1">
      <c r="C12" s="109" t="s">
        <v>0</v>
      </c>
      <c r="D12" s="109">
        <v>100533</v>
      </c>
      <c r="E12" s="111" t="s">
        <v>2</v>
      </c>
      <c r="F12" s="112" t="s">
        <v>8</v>
      </c>
      <c r="G12" s="113">
        <v>1</v>
      </c>
      <c r="H12" s="114">
        <v>0.25</v>
      </c>
      <c r="I12" s="118">
        <v>36</v>
      </c>
      <c r="J12" s="116">
        <v>3872.64</v>
      </c>
      <c r="K12" s="117">
        <f t="shared" si="0"/>
        <v>34853.760000000002</v>
      </c>
      <c r="N12" s="104"/>
      <c r="O12" s="104"/>
      <c r="P12" s="3"/>
    </row>
    <row r="13" spans="3:16" ht="30" customHeight="1">
      <c r="C13" s="109" t="s">
        <v>0</v>
      </c>
      <c r="D13" s="109">
        <v>100533</v>
      </c>
      <c r="E13" s="111" t="s">
        <v>2</v>
      </c>
      <c r="F13" s="112" t="s">
        <v>74</v>
      </c>
      <c r="G13" s="113">
        <v>1</v>
      </c>
      <c r="H13" s="114">
        <v>0.25</v>
      </c>
      <c r="I13" s="115">
        <v>18</v>
      </c>
      <c r="J13" s="116">
        <v>3872.64</v>
      </c>
      <c r="K13" s="117">
        <f>J13*I13*H13*G13</f>
        <v>17426.88</v>
      </c>
      <c r="N13" s="104"/>
      <c r="O13" s="104"/>
      <c r="P13" s="3"/>
    </row>
    <row r="14" spans="3:16" ht="30" customHeight="1">
      <c r="C14" s="109" t="s">
        <v>0</v>
      </c>
      <c r="D14" s="109">
        <v>100533</v>
      </c>
      <c r="E14" s="111" t="s">
        <v>2</v>
      </c>
      <c r="F14" s="112" t="s">
        <v>9</v>
      </c>
      <c r="G14" s="113">
        <v>1</v>
      </c>
      <c r="H14" s="114">
        <v>0.25</v>
      </c>
      <c r="I14" s="118">
        <v>12</v>
      </c>
      <c r="J14" s="116">
        <v>3872.64</v>
      </c>
      <c r="K14" s="117">
        <f t="shared" si="0"/>
        <v>11617.92</v>
      </c>
      <c r="N14" s="104"/>
      <c r="O14" s="104"/>
      <c r="P14" s="3"/>
    </row>
    <row r="15" spans="3:16" ht="30" customHeight="1">
      <c r="C15" s="109" t="s">
        <v>0</v>
      </c>
      <c r="D15" s="109">
        <v>100533</v>
      </c>
      <c r="E15" s="111" t="s">
        <v>2</v>
      </c>
      <c r="F15" s="112" t="s">
        <v>10</v>
      </c>
      <c r="G15" s="113">
        <v>1</v>
      </c>
      <c r="H15" s="114">
        <v>0.25</v>
      </c>
      <c r="I15" s="118">
        <v>13</v>
      </c>
      <c r="J15" s="116">
        <v>3872.64</v>
      </c>
      <c r="K15" s="117">
        <f t="shared" si="0"/>
        <v>12586.08</v>
      </c>
      <c r="N15" s="104"/>
      <c r="O15" s="104"/>
      <c r="P15" s="3"/>
    </row>
    <row r="16" spans="3:16" ht="30" customHeight="1">
      <c r="C16" s="6" t="s">
        <v>0</v>
      </c>
      <c r="D16" s="6">
        <v>100321</v>
      </c>
      <c r="E16" s="7" t="s">
        <v>83</v>
      </c>
      <c r="F16" s="77" t="s">
        <v>8</v>
      </c>
      <c r="G16" s="8">
        <v>1</v>
      </c>
      <c r="H16" s="78">
        <v>0.25</v>
      </c>
      <c r="I16" s="79">
        <v>36</v>
      </c>
      <c r="J16" s="10">
        <v>3753.68</v>
      </c>
      <c r="K16" s="11">
        <f t="shared" si="0"/>
        <v>33783.119999999995</v>
      </c>
      <c r="N16" s="104"/>
      <c r="O16" s="104"/>
      <c r="P16" s="3"/>
    </row>
    <row r="17" spans="3:16" ht="30" customHeight="1">
      <c r="C17" s="6" t="s">
        <v>0</v>
      </c>
      <c r="D17" s="6">
        <v>100321</v>
      </c>
      <c r="E17" s="7" t="s">
        <v>83</v>
      </c>
      <c r="F17" s="77" t="s">
        <v>74</v>
      </c>
      <c r="G17" s="8">
        <v>1</v>
      </c>
      <c r="H17" s="78">
        <v>0.25</v>
      </c>
      <c r="I17" s="9">
        <v>18</v>
      </c>
      <c r="J17" s="10">
        <v>3753.68</v>
      </c>
      <c r="K17" s="11">
        <f>J17*I17*H17*G17</f>
        <v>16891.559999999998</v>
      </c>
      <c r="N17" s="104"/>
      <c r="O17" s="104"/>
      <c r="P17" s="3"/>
    </row>
    <row r="18" spans="3:16" ht="30" customHeight="1">
      <c r="C18" s="6" t="s">
        <v>0</v>
      </c>
      <c r="D18" s="6">
        <v>100321</v>
      </c>
      <c r="E18" s="7" t="s">
        <v>83</v>
      </c>
      <c r="F18" s="77" t="s">
        <v>9</v>
      </c>
      <c r="G18" s="8">
        <v>1</v>
      </c>
      <c r="H18" s="78">
        <v>0.25</v>
      </c>
      <c r="I18" s="9">
        <v>12</v>
      </c>
      <c r="J18" s="10">
        <v>3753.68</v>
      </c>
      <c r="K18" s="11">
        <f t="shared" si="0"/>
        <v>11261.039999999999</v>
      </c>
      <c r="N18" s="104"/>
      <c r="O18" s="104"/>
      <c r="P18" s="3"/>
    </row>
    <row r="19" spans="3:16" ht="30" customHeight="1">
      <c r="C19" s="6" t="s">
        <v>0</v>
      </c>
      <c r="D19" s="6">
        <v>100321</v>
      </c>
      <c r="E19" s="7" t="s">
        <v>83</v>
      </c>
      <c r="F19" s="77" t="s">
        <v>10</v>
      </c>
      <c r="G19" s="8">
        <v>1</v>
      </c>
      <c r="H19" s="78">
        <v>0.25</v>
      </c>
      <c r="I19" s="9">
        <v>13</v>
      </c>
      <c r="J19" s="10">
        <v>3753.68</v>
      </c>
      <c r="K19" s="11">
        <f t="shared" si="0"/>
        <v>12199.46</v>
      </c>
      <c r="N19" s="104"/>
      <c r="O19" s="104"/>
      <c r="P19" s="3"/>
    </row>
    <row r="20" spans="3:16" ht="30" customHeight="1">
      <c r="C20" s="109" t="s">
        <v>0</v>
      </c>
      <c r="D20" s="109">
        <v>93566</v>
      </c>
      <c r="E20" s="111" t="s">
        <v>73</v>
      </c>
      <c r="F20" s="112" t="s">
        <v>8</v>
      </c>
      <c r="G20" s="113">
        <v>1</v>
      </c>
      <c r="H20" s="114">
        <v>0.25</v>
      </c>
      <c r="I20" s="115">
        <v>36</v>
      </c>
      <c r="J20" s="116">
        <v>2831.79</v>
      </c>
      <c r="K20" s="117">
        <f t="shared" si="0"/>
        <v>25486.11</v>
      </c>
      <c r="N20" s="2"/>
      <c r="O20" s="2"/>
      <c r="P20" s="3"/>
    </row>
    <row r="21" spans="3:16" ht="30" customHeight="1">
      <c r="C21" s="109" t="s">
        <v>0</v>
      </c>
      <c r="D21" s="109">
        <v>93566</v>
      </c>
      <c r="E21" s="111" t="s">
        <v>73</v>
      </c>
      <c r="F21" s="112" t="s">
        <v>74</v>
      </c>
      <c r="G21" s="113">
        <v>1</v>
      </c>
      <c r="H21" s="114">
        <v>0.25</v>
      </c>
      <c r="I21" s="118">
        <v>18</v>
      </c>
      <c r="J21" s="116">
        <v>2831.79</v>
      </c>
      <c r="K21" s="117">
        <f>J21*I21*H21*G21</f>
        <v>12743.055</v>
      </c>
      <c r="N21" s="2"/>
      <c r="O21" s="2"/>
      <c r="P21" s="3"/>
    </row>
    <row r="22" spans="3:16" ht="30" customHeight="1">
      <c r="C22" s="109" t="s">
        <v>0</v>
      </c>
      <c r="D22" s="109">
        <v>93566</v>
      </c>
      <c r="E22" s="111" t="s">
        <v>73</v>
      </c>
      <c r="F22" s="112" t="s">
        <v>9</v>
      </c>
      <c r="G22" s="113">
        <v>1</v>
      </c>
      <c r="H22" s="114">
        <v>0.25</v>
      </c>
      <c r="I22" s="118">
        <v>12</v>
      </c>
      <c r="J22" s="116">
        <v>2831.79</v>
      </c>
      <c r="K22" s="117">
        <f t="shared" si="0"/>
        <v>8495.369999999999</v>
      </c>
      <c r="N22" s="2"/>
      <c r="O22" s="2"/>
      <c r="P22" s="3"/>
    </row>
    <row r="23" spans="3:16" ht="30" customHeight="1">
      <c r="C23" s="109" t="s">
        <v>0</v>
      </c>
      <c r="D23" s="109">
        <v>93566</v>
      </c>
      <c r="E23" s="111" t="s">
        <v>73</v>
      </c>
      <c r="F23" s="112" t="s">
        <v>10</v>
      </c>
      <c r="G23" s="113">
        <v>1</v>
      </c>
      <c r="H23" s="114">
        <v>0.25</v>
      </c>
      <c r="I23" s="118">
        <v>13</v>
      </c>
      <c r="J23" s="116">
        <v>2831.79</v>
      </c>
      <c r="K23" s="117">
        <f t="shared" si="0"/>
        <v>9203.3174999999992</v>
      </c>
      <c r="N23" s="2"/>
      <c r="O23" s="2"/>
      <c r="P23" s="3"/>
    </row>
    <row r="24" spans="3:16">
      <c r="I24" s="127" t="s">
        <v>5</v>
      </c>
      <c r="J24" s="127"/>
      <c r="K24" s="12">
        <f>SUM(K8:K23)</f>
        <v>637100.83250000002</v>
      </c>
      <c r="N24" s="2"/>
      <c r="O24" s="2"/>
      <c r="P24" s="3"/>
    </row>
    <row r="25" spans="3:16">
      <c r="C25" s="3"/>
      <c r="D25" s="3"/>
      <c r="E25" s="1"/>
      <c r="F25" s="1"/>
      <c r="I25" s="148" t="s">
        <v>92</v>
      </c>
      <c r="J25" s="148"/>
      <c r="K25" s="80">
        <f>K24/SUM(I8:I11)</f>
        <v>8064.5675000000001</v>
      </c>
      <c r="N25" s="2"/>
      <c r="O25" s="2"/>
      <c r="P25" s="3"/>
    </row>
    <row r="26" spans="3:16">
      <c r="E26" s="1"/>
      <c r="F26" s="1"/>
      <c r="I26" s="122"/>
      <c r="J26" s="124"/>
      <c r="K26" s="124"/>
      <c r="N26" s="2"/>
      <c r="O26" s="2"/>
      <c r="P26" s="3"/>
    </row>
    <row r="27" spans="3:16">
      <c r="E27" s="1"/>
      <c r="F27" s="1"/>
      <c r="I27" s="125"/>
      <c r="J27" s="125"/>
      <c r="K27" s="126"/>
      <c r="N27" s="3"/>
      <c r="O27" s="3"/>
      <c r="P27" s="3"/>
    </row>
    <row r="28" spans="3:16">
      <c r="E28" s="1"/>
      <c r="F28" s="1"/>
      <c r="N28" s="3"/>
      <c r="O28" s="3"/>
      <c r="P28" s="3"/>
    </row>
    <row r="29" spans="3:16">
      <c r="N29" s="3"/>
      <c r="O29" s="3"/>
      <c r="P29" s="3"/>
    </row>
    <row r="30" spans="3:16">
      <c r="N30" s="3"/>
      <c r="O30" s="3"/>
      <c r="P30" s="3"/>
    </row>
    <row r="31" spans="3:16">
      <c r="C31" s="146" t="s">
        <v>115</v>
      </c>
      <c r="D31" s="147"/>
      <c r="E31" s="147"/>
      <c r="F31" s="147"/>
      <c r="G31" s="147"/>
      <c r="H31" s="147"/>
      <c r="I31" s="147"/>
      <c r="J31" s="147"/>
      <c r="K31" s="147"/>
      <c r="N31" s="3"/>
      <c r="O31" s="3"/>
      <c r="P31" s="3"/>
    </row>
    <row r="32" spans="3:16">
      <c r="C32" s="69"/>
      <c r="D32" s="69"/>
      <c r="E32" s="69"/>
      <c r="F32" s="69"/>
      <c r="G32" s="72"/>
      <c r="H32" s="72"/>
      <c r="I32" s="72"/>
      <c r="J32" s="72"/>
      <c r="K32" s="107" t="s">
        <v>1</v>
      </c>
      <c r="N32" s="3"/>
      <c r="O32" s="3"/>
      <c r="P32" s="3"/>
    </row>
    <row r="33" spans="3:15" ht="45">
      <c r="C33" s="70" t="s">
        <v>68</v>
      </c>
      <c r="D33" s="70" t="s">
        <v>69</v>
      </c>
      <c r="E33" s="70" t="s">
        <v>70</v>
      </c>
      <c r="F33" s="70" t="s">
        <v>71</v>
      </c>
      <c r="G33" s="70" t="s">
        <v>88</v>
      </c>
      <c r="H33" s="70" t="s">
        <v>90</v>
      </c>
      <c r="I33" s="70" t="s">
        <v>7</v>
      </c>
      <c r="J33" s="71" t="s">
        <v>3</v>
      </c>
      <c r="K33" s="73" t="s">
        <v>4</v>
      </c>
    </row>
    <row r="34" spans="3:15" ht="45">
      <c r="C34" s="6" t="s">
        <v>0</v>
      </c>
      <c r="D34" s="6">
        <v>100305</v>
      </c>
      <c r="E34" s="7" t="s">
        <v>75</v>
      </c>
      <c r="F34" s="77" t="s">
        <v>8</v>
      </c>
      <c r="G34" s="68">
        <v>2</v>
      </c>
      <c r="H34" s="76">
        <v>0.5</v>
      </c>
      <c r="I34" s="79">
        <v>36</v>
      </c>
      <c r="J34" s="10">
        <f>16022.33</f>
        <v>16022.33</v>
      </c>
      <c r="K34" s="11">
        <f>J34*I34*H34*G34</f>
        <v>576803.88</v>
      </c>
    </row>
    <row r="35" spans="3:15" ht="45">
      <c r="C35" s="6" t="s">
        <v>0</v>
      </c>
      <c r="D35" s="6">
        <v>100534</v>
      </c>
      <c r="E35" s="7" t="s">
        <v>2</v>
      </c>
      <c r="F35" s="77" t="s">
        <v>8</v>
      </c>
      <c r="G35" s="8">
        <v>2</v>
      </c>
      <c r="H35" s="78">
        <v>0.5</v>
      </c>
      <c r="I35" s="9">
        <v>36</v>
      </c>
      <c r="J35" s="10">
        <f>3872.64</f>
        <v>3872.64</v>
      </c>
      <c r="K35" s="11">
        <f>J35*I35*H35*G35</f>
        <v>139415.04000000001</v>
      </c>
    </row>
    <row r="36" spans="3:15">
      <c r="I36" s="121" t="s">
        <v>5</v>
      </c>
      <c r="J36" s="127"/>
      <c r="K36" s="12">
        <f>SUM(K34:K35)</f>
        <v>716218.92</v>
      </c>
    </row>
    <row r="37" spans="3:15">
      <c r="C37" s="3"/>
      <c r="D37" s="3"/>
      <c r="E37" s="1"/>
      <c r="F37" s="1"/>
      <c r="I37" s="148" t="s">
        <v>92</v>
      </c>
      <c r="J37" s="148"/>
      <c r="K37" s="80">
        <f>K36/(I34*G34)</f>
        <v>9947.4850000000006</v>
      </c>
    </row>
    <row r="38" spans="3:15">
      <c r="E38" s="1"/>
      <c r="F38" s="1"/>
      <c r="I38" s="122"/>
      <c r="J38" s="123"/>
      <c r="K38" s="124"/>
    </row>
    <row r="39" spans="3:15">
      <c r="E39" s="1"/>
      <c r="F39" s="1"/>
      <c r="I39" s="125"/>
      <c r="J39" s="125"/>
      <c r="K39" s="126"/>
    </row>
    <row r="40" spans="3:15">
      <c r="E40" s="1"/>
      <c r="F40" s="1"/>
      <c r="I40" s="120"/>
      <c r="J40" s="120"/>
      <c r="K40" s="120"/>
    </row>
    <row r="43" spans="3:15">
      <c r="C43" s="146" t="s">
        <v>116</v>
      </c>
      <c r="D43" s="147"/>
      <c r="E43" s="147"/>
      <c r="F43" s="147"/>
      <c r="G43" s="147"/>
      <c r="H43" s="147"/>
      <c r="I43" s="147"/>
      <c r="J43" s="147"/>
      <c r="K43" s="147"/>
    </row>
    <row r="44" spans="3:15">
      <c r="C44" s="69"/>
      <c r="D44" s="69"/>
      <c r="E44" s="69"/>
      <c r="F44" s="69"/>
      <c r="G44" s="72"/>
      <c r="H44" s="72"/>
      <c r="I44" s="72"/>
      <c r="J44" s="107" t="s">
        <v>1</v>
      </c>
      <c r="K44" s="108"/>
    </row>
    <row r="45" spans="3:15" ht="45">
      <c r="C45" s="70" t="s">
        <v>68</v>
      </c>
      <c r="D45" s="70" t="s">
        <v>69</v>
      </c>
      <c r="E45" s="70" t="s">
        <v>70</v>
      </c>
      <c r="F45" s="70" t="s">
        <v>71</v>
      </c>
      <c r="G45" s="70" t="s">
        <v>88</v>
      </c>
      <c r="H45" s="70" t="s">
        <v>90</v>
      </c>
      <c r="I45" s="70" t="s">
        <v>7</v>
      </c>
      <c r="J45" s="71" t="s">
        <v>3</v>
      </c>
      <c r="K45" s="73" t="s">
        <v>4</v>
      </c>
    </row>
    <row r="46" spans="3:15" ht="45">
      <c r="C46" s="6" t="s">
        <v>0</v>
      </c>
      <c r="D46" s="6">
        <v>100305</v>
      </c>
      <c r="E46" s="7" t="s">
        <v>75</v>
      </c>
      <c r="F46" s="77" t="s">
        <v>74</v>
      </c>
      <c r="G46" s="68">
        <v>2</v>
      </c>
      <c r="H46" s="76">
        <v>0.5</v>
      </c>
      <c r="I46" s="79">
        <v>18</v>
      </c>
      <c r="J46" s="10">
        <f>16022.33</f>
        <v>16022.33</v>
      </c>
      <c r="K46" s="11">
        <f>J46*I46*H46*G46</f>
        <v>288401.94</v>
      </c>
    </row>
    <row r="47" spans="3:15" ht="45">
      <c r="C47" s="6" t="s">
        <v>0</v>
      </c>
      <c r="D47" s="6">
        <v>100534</v>
      </c>
      <c r="E47" s="7" t="s">
        <v>2</v>
      </c>
      <c r="F47" s="77" t="s">
        <v>74</v>
      </c>
      <c r="G47" s="8">
        <v>2</v>
      </c>
      <c r="H47" s="78">
        <v>0.5</v>
      </c>
      <c r="I47" s="9">
        <v>18</v>
      </c>
      <c r="J47" s="10">
        <f>3872.64</f>
        <v>3872.64</v>
      </c>
      <c r="K47" s="11">
        <f>J47*I47*H47*G47</f>
        <v>69707.520000000004</v>
      </c>
      <c r="O47" s="5"/>
    </row>
    <row r="48" spans="3:15">
      <c r="I48" s="127" t="s">
        <v>5</v>
      </c>
      <c r="J48" s="127"/>
      <c r="K48" s="12">
        <f>SUM(K46:K47)</f>
        <v>358109.46</v>
      </c>
    </row>
    <row r="49" spans="3:15">
      <c r="C49" s="3"/>
      <c r="D49" s="3"/>
      <c r="E49" s="1"/>
      <c r="F49" s="1"/>
      <c r="I49" s="148" t="s">
        <v>92</v>
      </c>
      <c r="J49" s="148"/>
      <c r="K49" s="80">
        <f>K48/(I46*G46)</f>
        <v>9947.4850000000006</v>
      </c>
    </row>
    <row r="50" spans="3:15">
      <c r="E50" s="1"/>
      <c r="F50" s="1"/>
      <c r="I50" s="122"/>
      <c r="J50" s="123"/>
      <c r="K50" s="124"/>
    </row>
    <row r="51" spans="3:15">
      <c r="E51" s="1"/>
      <c r="F51" s="1"/>
      <c r="I51" s="125"/>
      <c r="J51" s="125"/>
      <c r="K51" s="126"/>
    </row>
    <row r="52" spans="3:15">
      <c r="E52" s="1"/>
      <c r="F52" s="1"/>
    </row>
    <row r="55" spans="3:15">
      <c r="C55" s="146" t="s">
        <v>117</v>
      </c>
      <c r="D55" s="147"/>
      <c r="E55" s="147"/>
      <c r="F55" s="147"/>
      <c r="G55" s="147"/>
      <c r="H55" s="147"/>
      <c r="I55" s="147"/>
      <c r="J55" s="147"/>
      <c r="K55" s="147"/>
    </row>
    <row r="56" spans="3:15">
      <c r="C56" s="69"/>
      <c r="D56" s="69"/>
      <c r="E56" s="69"/>
      <c r="F56" s="69"/>
      <c r="G56" s="72"/>
      <c r="H56" s="72"/>
      <c r="I56" s="72"/>
      <c r="J56" s="72"/>
      <c r="K56" s="107" t="s">
        <v>1</v>
      </c>
    </row>
    <row r="57" spans="3:15" ht="45">
      <c r="C57" s="70" t="s">
        <v>68</v>
      </c>
      <c r="D57" s="70" t="s">
        <v>69</v>
      </c>
      <c r="E57" s="70" t="s">
        <v>70</v>
      </c>
      <c r="F57" s="70" t="s">
        <v>71</v>
      </c>
      <c r="G57" s="70" t="s">
        <v>88</v>
      </c>
      <c r="H57" s="70" t="s">
        <v>90</v>
      </c>
      <c r="I57" s="70" t="s">
        <v>7</v>
      </c>
      <c r="J57" s="71" t="s">
        <v>3</v>
      </c>
      <c r="K57" s="73" t="s">
        <v>4</v>
      </c>
    </row>
    <row r="58" spans="3:15" ht="45">
      <c r="C58" s="6" t="s">
        <v>0</v>
      </c>
      <c r="D58" s="6">
        <v>100305</v>
      </c>
      <c r="E58" s="7" t="s">
        <v>75</v>
      </c>
      <c r="F58" s="77" t="s">
        <v>9</v>
      </c>
      <c r="G58" s="68">
        <v>2</v>
      </c>
      <c r="H58" s="76">
        <v>0.5</v>
      </c>
      <c r="I58" s="79">
        <v>12</v>
      </c>
      <c r="J58" s="10">
        <f>16022.33</f>
        <v>16022.33</v>
      </c>
      <c r="K58" s="11">
        <f>J58*I58*H58*G58</f>
        <v>192267.96</v>
      </c>
    </row>
    <row r="59" spans="3:15" ht="45">
      <c r="C59" s="6" t="s">
        <v>0</v>
      </c>
      <c r="D59" s="6">
        <v>100534</v>
      </c>
      <c r="E59" s="7" t="s">
        <v>2</v>
      </c>
      <c r="F59" s="77" t="s">
        <v>9</v>
      </c>
      <c r="G59" s="8">
        <v>2</v>
      </c>
      <c r="H59" s="78">
        <v>0.5</v>
      </c>
      <c r="I59" s="9">
        <v>12</v>
      </c>
      <c r="J59" s="10">
        <f>3872.64</f>
        <v>3872.64</v>
      </c>
      <c r="K59" s="11">
        <f>J59*I59*H59*G59</f>
        <v>46471.68</v>
      </c>
      <c r="O59" s="5"/>
    </row>
    <row r="60" spans="3:15">
      <c r="I60" s="127" t="s">
        <v>5</v>
      </c>
      <c r="J60" s="127"/>
      <c r="K60" s="12">
        <f>SUM(K58:K59)</f>
        <v>238739.63999999998</v>
      </c>
    </row>
    <row r="61" spans="3:15">
      <c r="C61" s="3"/>
      <c r="D61" s="3"/>
      <c r="E61" s="1"/>
      <c r="F61" s="1"/>
      <c r="I61" s="148" t="s">
        <v>92</v>
      </c>
      <c r="J61" s="148"/>
      <c r="K61" s="80">
        <f>K60/(I58*G58)</f>
        <v>9947.4849999999988</v>
      </c>
    </row>
    <row r="62" spans="3:15">
      <c r="E62" s="1"/>
      <c r="F62" s="1"/>
      <c r="I62" s="122"/>
      <c r="J62" s="123"/>
      <c r="K62" s="124"/>
    </row>
    <row r="63" spans="3:15">
      <c r="E63" s="1"/>
      <c r="F63" s="1"/>
      <c r="I63" s="125"/>
      <c r="J63" s="125"/>
      <c r="K63" s="126"/>
    </row>
    <row r="64" spans="3:15">
      <c r="E64" s="1"/>
      <c r="F64" s="1"/>
      <c r="I64" s="3"/>
      <c r="J64" s="3"/>
      <c r="K64" s="3"/>
    </row>
    <row r="67" spans="3:11">
      <c r="C67" s="146" t="s">
        <v>118</v>
      </c>
      <c r="D67" s="147"/>
      <c r="E67" s="147"/>
      <c r="F67" s="147"/>
      <c r="G67" s="147"/>
      <c r="H67" s="147"/>
      <c r="I67" s="147"/>
      <c r="J67" s="147"/>
      <c r="K67" s="147"/>
    </row>
    <row r="68" spans="3:11">
      <c r="C68" s="69"/>
      <c r="D68" s="69"/>
      <c r="E68" s="69"/>
      <c r="F68" s="69"/>
      <c r="G68" s="72"/>
      <c r="H68" s="72"/>
      <c r="I68" s="72"/>
      <c r="J68" s="107" t="s">
        <v>1</v>
      </c>
      <c r="K68" s="108"/>
    </row>
    <row r="69" spans="3:11" ht="45">
      <c r="C69" s="70" t="s">
        <v>68</v>
      </c>
      <c r="D69" s="70" t="s">
        <v>69</v>
      </c>
      <c r="E69" s="70" t="s">
        <v>70</v>
      </c>
      <c r="F69" s="70" t="s">
        <v>71</v>
      </c>
      <c r="G69" s="70" t="s">
        <v>88</v>
      </c>
      <c r="H69" s="70" t="s">
        <v>90</v>
      </c>
      <c r="I69" s="70" t="s">
        <v>7</v>
      </c>
      <c r="J69" s="71" t="s">
        <v>3</v>
      </c>
      <c r="K69" s="73" t="s">
        <v>4</v>
      </c>
    </row>
    <row r="70" spans="3:11" ht="45">
      <c r="C70" s="6" t="s">
        <v>0</v>
      </c>
      <c r="D70" s="6">
        <v>100305</v>
      </c>
      <c r="E70" s="7" t="s">
        <v>75</v>
      </c>
      <c r="F70" s="77" t="s">
        <v>10</v>
      </c>
      <c r="G70" s="68">
        <v>2</v>
      </c>
      <c r="H70" s="76">
        <v>0.5</v>
      </c>
      <c r="I70" s="79">
        <v>13</v>
      </c>
      <c r="J70" s="10">
        <f>16022.33</f>
        <v>16022.33</v>
      </c>
      <c r="K70" s="11">
        <f>J70*I70*H70*G70</f>
        <v>208290.29</v>
      </c>
    </row>
    <row r="71" spans="3:11" ht="45">
      <c r="C71" s="6" t="s">
        <v>0</v>
      </c>
      <c r="D71" s="6">
        <v>100534</v>
      </c>
      <c r="E71" s="7" t="s">
        <v>2</v>
      </c>
      <c r="F71" s="77" t="s">
        <v>10</v>
      </c>
      <c r="G71" s="8">
        <v>2</v>
      </c>
      <c r="H71" s="78">
        <v>0.5</v>
      </c>
      <c r="I71" s="9">
        <v>13</v>
      </c>
      <c r="J71" s="10">
        <f>3872.64</f>
        <v>3872.64</v>
      </c>
      <c r="K71" s="11">
        <f>J71*I71*H71*G71</f>
        <v>50344.32</v>
      </c>
    </row>
    <row r="72" spans="3:11">
      <c r="I72" s="127" t="s">
        <v>5</v>
      </c>
      <c r="J72" s="127"/>
      <c r="K72" s="12">
        <f>SUM(K70:K71)</f>
        <v>258634.61000000002</v>
      </c>
    </row>
    <row r="73" spans="3:11">
      <c r="C73" s="3"/>
      <c r="D73" s="3"/>
      <c r="E73" s="1"/>
      <c r="F73" s="1"/>
      <c r="I73" s="148" t="s">
        <v>92</v>
      </c>
      <c r="J73" s="148"/>
      <c r="K73" s="80">
        <f>K72/(I70*G70)</f>
        <v>9947.4850000000006</v>
      </c>
    </row>
    <row r="74" spans="3:11">
      <c r="E74" s="1"/>
      <c r="F74" s="1"/>
      <c r="I74" s="122"/>
      <c r="J74" s="123"/>
      <c r="K74" s="124"/>
    </row>
    <row r="75" spans="3:11">
      <c r="E75" s="1"/>
      <c r="F75" s="1"/>
      <c r="I75" s="125"/>
      <c r="J75" s="125"/>
      <c r="K75" s="126"/>
    </row>
    <row r="76" spans="3:11">
      <c r="E76" s="1"/>
      <c r="F76" s="1"/>
      <c r="I76" s="120"/>
      <c r="J76" s="120"/>
      <c r="K76" s="120"/>
    </row>
    <row r="77" spans="3:11">
      <c r="C77" s="146" t="s">
        <v>119</v>
      </c>
      <c r="D77" s="147"/>
      <c r="E77" s="147"/>
      <c r="F77" s="147"/>
      <c r="G77" s="147"/>
      <c r="H77" s="147"/>
      <c r="I77" s="147"/>
      <c r="J77" s="147"/>
      <c r="K77" s="147"/>
    </row>
    <row r="78" spans="3:11">
      <c r="C78" s="69"/>
      <c r="D78" s="69"/>
      <c r="E78" s="69"/>
      <c r="F78" s="69"/>
      <c r="G78" s="74"/>
      <c r="H78" s="74"/>
      <c r="I78" s="74"/>
      <c r="J78" s="107" t="s">
        <v>1</v>
      </c>
      <c r="K78" s="108"/>
    </row>
    <row r="79" spans="3:11" ht="45">
      <c r="C79" s="70" t="s">
        <v>68</v>
      </c>
      <c r="D79" s="70" t="s">
        <v>69</v>
      </c>
      <c r="E79" s="70" t="s">
        <v>70</v>
      </c>
      <c r="F79" s="70" t="s">
        <v>71</v>
      </c>
      <c r="G79" s="70" t="s">
        <v>88</v>
      </c>
      <c r="H79" s="70" t="s">
        <v>90</v>
      </c>
      <c r="I79" s="70" t="s">
        <v>7</v>
      </c>
      <c r="J79" s="103" t="s">
        <v>3</v>
      </c>
      <c r="K79" s="75" t="s">
        <v>4</v>
      </c>
    </row>
    <row r="80" spans="3:11" ht="31.5" customHeight="1">
      <c r="C80" s="109" t="s">
        <v>85</v>
      </c>
      <c r="D80" s="110" t="s">
        <v>86</v>
      </c>
      <c r="E80" s="111" t="s">
        <v>87</v>
      </c>
      <c r="F80" s="112" t="s">
        <v>8</v>
      </c>
      <c r="G80" s="113">
        <v>1</v>
      </c>
      <c r="H80" s="114">
        <v>0.25</v>
      </c>
      <c r="I80" s="115">
        <v>18</v>
      </c>
      <c r="J80" s="116">
        <v>20051.759999999998</v>
      </c>
      <c r="K80" s="117">
        <f>J80*I80*H80*G80</f>
        <v>90232.92</v>
      </c>
    </row>
    <row r="81" spans="3:11" ht="31.5" customHeight="1">
      <c r="C81" s="109" t="s">
        <v>85</v>
      </c>
      <c r="D81" s="110" t="s">
        <v>86</v>
      </c>
      <c r="E81" s="111" t="s">
        <v>87</v>
      </c>
      <c r="F81" s="112" t="s">
        <v>74</v>
      </c>
      <c r="G81" s="113">
        <v>1</v>
      </c>
      <c r="H81" s="114">
        <v>0.25</v>
      </c>
      <c r="I81" s="118">
        <v>3</v>
      </c>
      <c r="J81" s="116">
        <v>20051.759999999998</v>
      </c>
      <c r="K81" s="117">
        <f>J81*I81*H81*G81</f>
        <v>15038.82</v>
      </c>
    </row>
    <row r="82" spans="3:11" ht="31.5" customHeight="1">
      <c r="C82" s="109" t="s">
        <v>85</v>
      </c>
      <c r="D82" s="110" t="s">
        <v>86</v>
      </c>
      <c r="E82" s="111" t="s">
        <v>87</v>
      </c>
      <c r="F82" s="112" t="s">
        <v>9</v>
      </c>
      <c r="G82" s="113">
        <v>1</v>
      </c>
      <c r="H82" s="114">
        <v>0.25</v>
      </c>
      <c r="I82" s="118">
        <v>6</v>
      </c>
      <c r="J82" s="116">
        <v>20051.759999999998</v>
      </c>
      <c r="K82" s="117">
        <f>J82*I82*H82*G82</f>
        <v>30077.64</v>
      </c>
    </row>
    <row r="83" spans="3:11" ht="31.5" customHeight="1">
      <c r="C83" s="109" t="s">
        <v>85</v>
      </c>
      <c r="D83" s="110" t="s">
        <v>86</v>
      </c>
      <c r="E83" s="111" t="s">
        <v>87</v>
      </c>
      <c r="F83" s="112" t="s">
        <v>10</v>
      </c>
      <c r="G83" s="113">
        <v>1</v>
      </c>
      <c r="H83" s="114">
        <v>0.25</v>
      </c>
      <c r="I83" s="118">
        <v>4</v>
      </c>
      <c r="J83" s="116">
        <v>20051.759999999998</v>
      </c>
      <c r="K83" s="117">
        <f>J83*I83*H83*G83</f>
        <v>20051.759999999998</v>
      </c>
    </row>
    <row r="84" spans="3:11">
      <c r="I84" s="127" t="s">
        <v>5</v>
      </c>
      <c r="J84" s="127"/>
      <c r="K84" s="12">
        <f>SUM(K80:K83)</f>
        <v>155401.14000000001</v>
      </c>
    </row>
    <row r="85" spans="3:11">
      <c r="I85" s="148" t="s">
        <v>92</v>
      </c>
      <c r="J85" s="148"/>
      <c r="K85" s="80">
        <f>K84/SUM(I80:I83)</f>
        <v>5012.9400000000005</v>
      </c>
    </row>
  </sheetData>
  <mergeCells count="12">
    <mergeCell ref="C5:K5"/>
    <mergeCell ref="C31:K31"/>
    <mergeCell ref="I85:J85"/>
    <mergeCell ref="C77:K77"/>
    <mergeCell ref="I25:J25"/>
    <mergeCell ref="I37:J37"/>
    <mergeCell ref="I49:J49"/>
    <mergeCell ref="I61:J61"/>
    <mergeCell ref="I73:J73"/>
    <mergeCell ref="C67:K67"/>
    <mergeCell ref="C43:K43"/>
    <mergeCell ref="C55:K5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HV30"/>
  <sheetViews>
    <sheetView tabSelected="1" zoomScale="50" zoomScaleNormal="50" workbookViewId="0">
      <selection activeCell="H36" sqref="H36"/>
    </sheetView>
  </sheetViews>
  <sheetFormatPr defaultRowHeight="12.75" customHeight="1"/>
  <cols>
    <col min="1" max="1" width="5.42578125" style="16" customWidth="1"/>
    <col min="2" max="2" width="14.5703125" style="13" customWidth="1"/>
    <col min="3" max="3" width="67.42578125" style="14" customWidth="1"/>
    <col min="4" max="4" width="27.42578125" style="15" customWidth="1"/>
    <col min="5" max="39" width="20.85546875" style="14" customWidth="1"/>
    <col min="40" max="42" width="20.7109375" style="14" customWidth="1"/>
    <col min="43" max="84" width="21.7109375" style="14" customWidth="1"/>
    <col min="85" max="230" width="9" style="14" customWidth="1"/>
    <col min="231" max="233" width="9.140625" style="16"/>
    <col min="234" max="234" width="5.42578125" style="16" customWidth="1"/>
    <col min="235" max="235" width="14.5703125" style="16" customWidth="1"/>
    <col min="236" max="236" width="35.85546875" style="16" customWidth="1"/>
    <col min="237" max="237" width="2.85546875" style="16" customWidth="1"/>
    <col min="238" max="238" width="21.42578125" style="16" bestFit="1" customWidth="1"/>
    <col min="239" max="246" width="20.5703125" style="16" customWidth="1"/>
    <col min="247" max="247" width="11.42578125" style="16" customWidth="1"/>
    <col min="248" max="249" width="9" style="16" customWidth="1"/>
    <col min="250" max="252" width="10.5703125" style="16" bestFit="1" customWidth="1"/>
    <col min="253" max="253" width="9" style="16" customWidth="1"/>
    <col min="254" max="254" width="11.5703125" style="16" customWidth="1"/>
    <col min="255" max="486" width="9" style="16" customWidth="1"/>
    <col min="487" max="489" width="9.140625" style="16"/>
    <col min="490" max="490" width="5.42578125" style="16" customWidth="1"/>
    <col min="491" max="491" width="14.5703125" style="16" customWidth="1"/>
    <col min="492" max="492" width="35.85546875" style="16" customWidth="1"/>
    <col min="493" max="493" width="2.85546875" style="16" customWidth="1"/>
    <col min="494" max="494" width="21.42578125" style="16" bestFit="1" customWidth="1"/>
    <col min="495" max="502" width="20.5703125" style="16" customWidth="1"/>
    <col min="503" max="503" width="11.42578125" style="16" customWidth="1"/>
    <col min="504" max="505" width="9" style="16" customWidth="1"/>
    <col min="506" max="508" width="10.5703125" style="16" bestFit="1" customWidth="1"/>
    <col min="509" max="509" width="9" style="16" customWidth="1"/>
    <col min="510" max="510" width="11.5703125" style="16" customWidth="1"/>
    <col min="511" max="742" width="9" style="16" customWidth="1"/>
    <col min="743" max="745" width="9.140625" style="16"/>
    <col min="746" max="746" width="5.42578125" style="16" customWidth="1"/>
    <col min="747" max="747" width="14.5703125" style="16" customWidth="1"/>
    <col min="748" max="748" width="35.85546875" style="16" customWidth="1"/>
    <col min="749" max="749" width="2.85546875" style="16" customWidth="1"/>
    <col min="750" max="750" width="21.42578125" style="16" bestFit="1" customWidth="1"/>
    <col min="751" max="758" width="20.5703125" style="16" customWidth="1"/>
    <col min="759" max="759" width="11.42578125" style="16" customWidth="1"/>
    <col min="760" max="761" width="9" style="16" customWidth="1"/>
    <col min="762" max="764" width="10.5703125" style="16" bestFit="1" customWidth="1"/>
    <col min="765" max="765" width="9" style="16" customWidth="1"/>
    <col min="766" max="766" width="11.5703125" style="16" customWidth="1"/>
    <col min="767" max="998" width="9" style="16" customWidth="1"/>
    <col min="999" max="1001" width="9.140625" style="16"/>
    <col min="1002" max="1002" width="5.42578125" style="16" customWidth="1"/>
    <col min="1003" max="1003" width="14.5703125" style="16" customWidth="1"/>
    <col min="1004" max="1004" width="35.85546875" style="16" customWidth="1"/>
    <col min="1005" max="1005" width="2.85546875" style="16" customWidth="1"/>
    <col min="1006" max="1006" width="21.42578125" style="16" bestFit="1" customWidth="1"/>
    <col min="1007" max="1014" width="20.5703125" style="16" customWidth="1"/>
    <col min="1015" max="1015" width="11.42578125" style="16" customWidth="1"/>
    <col min="1016" max="1017" width="9" style="16" customWidth="1"/>
    <col min="1018" max="1020" width="10.5703125" style="16" bestFit="1" customWidth="1"/>
    <col min="1021" max="1021" width="9" style="16" customWidth="1"/>
    <col min="1022" max="1022" width="11.5703125" style="16" customWidth="1"/>
    <col min="1023" max="1254" width="9" style="16" customWidth="1"/>
    <col min="1255" max="1257" width="9.140625" style="16"/>
    <col min="1258" max="1258" width="5.42578125" style="16" customWidth="1"/>
    <col min="1259" max="1259" width="14.5703125" style="16" customWidth="1"/>
    <col min="1260" max="1260" width="35.85546875" style="16" customWidth="1"/>
    <col min="1261" max="1261" width="2.85546875" style="16" customWidth="1"/>
    <col min="1262" max="1262" width="21.42578125" style="16" bestFit="1" customWidth="1"/>
    <col min="1263" max="1270" width="20.5703125" style="16" customWidth="1"/>
    <col min="1271" max="1271" width="11.42578125" style="16" customWidth="1"/>
    <col min="1272" max="1273" width="9" style="16" customWidth="1"/>
    <col min="1274" max="1276" width="10.5703125" style="16" bestFit="1" customWidth="1"/>
    <col min="1277" max="1277" width="9" style="16" customWidth="1"/>
    <col min="1278" max="1278" width="11.5703125" style="16" customWidth="1"/>
    <col min="1279" max="1510" width="9" style="16" customWidth="1"/>
    <col min="1511" max="1513" width="9.140625" style="16"/>
    <col min="1514" max="1514" width="5.42578125" style="16" customWidth="1"/>
    <col min="1515" max="1515" width="14.5703125" style="16" customWidth="1"/>
    <col min="1516" max="1516" width="35.85546875" style="16" customWidth="1"/>
    <col min="1517" max="1517" width="2.85546875" style="16" customWidth="1"/>
    <col min="1518" max="1518" width="21.42578125" style="16" bestFit="1" customWidth="1"/>
    <col min="1519" max="1526" width="20.5703125" style="16" customWidth="1"/>
    <col min="1527" max="1527" width="11.42578125" style="16" customWidth="1"/>
    <col min="1528" max="1529" width="9" style="16" customWidth="1"/>
    <col min="1530" max="1532" width="10.5703125" style="16" bestFit="1" customWidth="1"/>
    <col min="1533" max="1533" width="9" style="16" customWidth="1"/>
    <col min="1534" max="1534" width="11.5703125" style="16" customWidth="1"/>
    <col min="1535" max="1766" width="9" style="16" customWidth="1"/>
    <col min="1767" max="1769" width="9.140625" style="16"/>
    <col min="1770" max="1770" width="5.42578125" style="16" customWidth="1"/>
    <col min="1771" max="1771" width="14.5703125" style="16" customWidth="1"/>
    <col min="1772" max="1772" width="35.85546875" style="16" customWidth="1"/>
    <col min="1773" max="1773" width="2.85546875" style="16" customWidth="1"/>
    <col min="1774" max="1774" width="21.42578125" style="16" bestFit="1" customWidth="1"/>
    <col min="1775" max="1782" width="20.5703125" style="16" customWidth="1"/>
    <col min="1783" max="1783" width="11.42578125" style="16" customWidth="1"/>
    <col min="1784" max="1785" width="9" style="16" customWidth="1"/>
    <col min="1786" max="1788" width="10.5703125" style="16" bestFit="1" customWidth="1"/>
    <col min="1789" max="1789" width="9" style="16" customWidth="1"/>
    <col min="1790" max="1790" width="11.5703125" style="16" customWidth="1"/>
    <col min="1791" max="2022" width="9" style="16" customWidth="1"/>
    <col min="2023" max="2025" width="9.140625" style="16"/>
    <col min="2026" max="2026" width="5.42578125" style="16" customWidth="1"/>
    <col min="2027" max="2027" width="14.5703125" style="16" customWidth="1"/>
    <col min="2028" max="2028" width="35.85546875" style="16" customWidth="1"/>
    <col min="2029" max="2029" width="2.85546875" style="16" customWidth="1"/>
    <col min="2030" max="2030" width="21.42578125" style="16" bestFit="1" customWidth="1"/>
    <col min="2031" max="2038" width="20.5703125" style="16" customWidth="1"/>
    <col min="2039" max="2039" width="11.42578125" style="16" customWidth="1"/>
    <col min="2040" max="2041" width="9" style="16" customWidth="1"/>
    <col min="2042" max="2044" width="10.5703125" style="16" bestFit="1" customWidth="1"/>
    <col min="2045" max="2045" width="9" style="16" customWidth="1"/>
    <col min="2046" max="2046" width="11.5703125" style="16" customWidth="1"/>
    <col min="2047" max="2278" width="9" style="16" customWidth="1"/>
    <col min="2279" max="2281" width="9.140625" style="16"/>
    <col min="2282" max="2282" width="5.42578125" style="16" customWidth="1"/>
    <col min="2283" max="2283" width="14.5703125" style="16" customWidth="1"/>
    <col min="2284" max="2284" width="35.85546875" style="16" customWidth="1"/>
    <col min="2285" max="2285" width="2.85546875" style="16" customWidth="1"/>
    <col min="2286" max="2286" width="21.42578125" style="16" bestFit="1" customWidth="1"/>
    <col min="2287" max="2294" width="20.5703125" style="16" customWidth="1"/>
    <col min="2295" max="2295" width="11.42578125" style="16" customWidth="1"/>
    <col min="2296" max="2297" width="9" style="16" customWidth="1"/>
    <col min="2298" max="2300" width="10.5703125" style="16" bestFit="1" customWidth="1"/>
    <col min="2301" max="2301" width="9" style="16" customWidth="1"/>
    <col min="2302" max="2302" width="11.5703125" style="16" customWidth="1"/>
    <col min="2303" max="2534" width="9" style="16" customWidth="1"/>
    <col min="2535" max="2537" width="9.140625" style="16"/>
    <col min="2538" max="2538" width="5.42578125" style="16" customWidth="1"/>
    <col min="2539" max="2539" width="14.5703125" style="16" customWidth="1"/>
    <col min="2540" max="2540" width="35.85546875" style="16" customWidth="1"/>
    <col min="2541" max="2541" width="2.85546875" style="16" customWidth="1"/>
    <col min="2542" max="2542" width="21.42578125" style="16" bestFit="1" customWidth="1"/>
    <col min="2543" max="2550" width="20.5703125" style="16" customWidth="1"/>
    <col min="2551" max="2551" width="11.42578125" style="16" customWidth="1"/>
    <col min="2552" max="2553" width="9" style="16" customWidth="1"/>
    <col min="2554" max="2556" width="10.5703125" style="16" bestFit="1" customWidth="1"/>
    <col min="2557" max="2557" width="9" style="16" customWidth="1"/>
    <col min="2558" max="2558" width="11.5703125" style="16" customWidth="1"/>
    <col min="2559" max="2790" width="9" style="16" customWidth="1"/>
    <col min="2791" max="2793" width="9.140625" style="16"/>
    <col min="2794" max="2794" width="5.42578125" style="16" customWidth="1"/>
    <col min="2795" max="2795" width="14.5703125" style="16" customWidth="1"/>
    <col min="2796" max="2796" width="35.85546875" style="16" customWidth="1"/>
    <col min="2797" max="2797" width="2.85546875" style="16" customWidth="1"/>
    <col min="2798" max="2798" width="21.42578125" style="16" bestFit="1" customWidth="1"/>
    <col min="2799" max="2806" width="20.5703125" style="16" customWidth="1"/>
    <col min="2807" max="2807" width="11.42578125" style="16" customWidth="1"/>
    <col min="2808" max="2809" width="9" style="16" customWidth="1"/>
    <col min="2810" max="2812" width="10.5703125" style="16" bestFit="1" customWidth="1"/>
    <col min="2813" max="2813" width="9" style="16" customWidth="1"/>
    <col min="2814" max="2814" width="11.5703125" style="16" customWidth="1"/>
    <col min="2815" max="3046" width="9" style="16" customWidth="1"/>
    <col min="3047" max="3049" width="9.140625" style="16"/>
    <col min="3050" max="3050" width="5.42578125" style="16" customWidth="1"/>
    <col min="3051" max="3051" width="14.5703125" style="16" customWidth="1"/>
    <col min="3052" max="3052" width="35.85546875" style="16" customWidth="1"/>
    <col min="3053" max="3053" width="2.85546875" style="16" customWidth="1"/>
    <col min="3054" max="3054" width="21.42578125" style="16" bestFit="1" customWidth="1"/>
    <col min="3055" max="3062" width="20.5703125" style="16" customWidth="1"/>
    <col min="3063" max="3063" width="11.42578125" style="16" customWidth="1"/>
    <col min="3064" max="3065" width="9" style="16" customWidth="1"/>
    <col min="3066" max="3068" width="10.5703125" style="16" bestFit="1" customWidth="1"/>
    <col min="3069" max="3069" width="9" style="16" customWidth="1"/>
    <col min="3070" max="3070" width="11.5703125" style="16" customWidth="1"/>
    <col min="3071" max="3302" width="9" style="16" customWidth="1"/>
    <col min="3303" max="3305" width="9.140625" style="16"/>
    <col min="3306" max="3306" width="5.42578125" style="16" customWidth="1"/>
    <col min="3307" max="3307" width="14.5703125" style="16" customWidth="1"/>
    <col min="3308" max="3308" width="35.85546875" style="16" customWidth="1"/>
    <col min="3309" max="3309" width="2.85546875" style="16" customWidth="1"/>
    <col min="3310" max="3310" width="21.42578125" style="16" bestFit="1" customWidth="1"/>
    <col min="3311" max="3318" width="20.5703125" style="16" customWidth="1"/>
    <col min="3319" max="3319" width="11.42578125" style="16" customWidth="1"/>
    <col min="3320" max="3321" width="9" style="16" customWidth="1"/>
    <col min="3322" max="3324" width="10.5703125" style="16" bestFit="1" customWidth="1"/>
    <col min="3325" max="3325" width="9" style="16" customWidth="1"/>
    <col min="3326" max="3326" width="11.5703125" style="16" customWidth="1"/>
    <col min="3327" max="3558" width="9" style="16" customWidth="1"/>
    <col min="3559" max="3561" width="9.140625" style="16"/>
    <col min="3562" max="3562" width="5.42578125" style="16" customWidth="1"/>
    <col min="3563" max="3563" width="14.5703125" style="16" customWidth="1"/>
    <col min="3564" max="3564" width="35.85546875" style="16" customWidth="1"/>
    <col min="3565" max="3565" width="2.85546875" style="16" customWidth="1"/>
    <col min="3566" max="3566" width="21.42578125" style="16" bestFit="1" customWidth="1"/>
    <col min="3567" max="3574" width="20.5703125" style="16" customWidth="1"/>
    <col min="3575" max="3575" width="11.42578125" style="16" customWidth="1"/>
    <col min="3576" max="3577" width="9" style="16" customWidth="1"/>
    <col min="3578" max="3580" width="10.5703125" style="16" bestFit="1" customWidth="1"/>
    <col min="3581" max="3581" width="9" style="16" customWidth="1"/>
    <col min="3582" max="3582" width="11.5703125" style="16" customWidth="1"/>
    <col min="3583" max="3814" width="9" style="16" customWidth="1"/>
    <col min="3815" max="3817" width="9.140625" style="16"/>
    <col min="3818" max="3818" width="5.42578125" style="16" customWidth="1"/>
    <col min="3819" max="3819" width="14.5703125" style="16" customWidth="1"/>
    <col min="3820" max="3820" width="35.85546875" style="16" customWidth="1"/>
    <col min="3821" max="3821" width="2.85546875" style="16" customWidth="1"/>
    <col min="3822" max="3822" width="21.42578125" style="16" bestFit="1" customWidth="1"/>
    <col min="3823" max="3830" width="20.5703125" style="16" customWidth="1"/>
    <col min="3831" max="3831" width="11.42578125" style="16" customWidth="1"/>
    <col min="3832" max="3833" width="9" style="16" customWidth="1"/>
    <col min="3834" max="3836" width="10.5703125" style="16" bestFit="1" customWidth="1"/>
    <col min="3837" max="3837" width="9" style="16" customWidth="1"/>
    <col min="3838" max="3838" width="11.5703125" style="16" customWidth="1"/>
    <col min="3839" max="4070" width="9" style="16" customWidth="1"/>
    <col min="4071" max="4073" width="9.140625" style="16"/>
    <col min="4074" max="4074" width="5.42578125" style="16" customWidth="1"/>
    <col min="4075" max="4075" width="14.5703125" style="16" customWidth="1"/>
    <col min="4076" max="4076" width="35.85546875" style="16" customWidth="1"/>
    <col min="4077" max="4077" width="2.85546875" style="16" customWidth="1"/>
    <col min="4078" max="4078" width="21.42578125" style="16" bestFit="1" customWidth="1"/>
    <col min="4079" max="4086" width="20.5703125" style="16" customWidth="1"/>
    <col min="4087" max="4087" width="11.42578125" style="16" customWidth="1"/>
    <col min="4088" max="4089" width="9" style="16" customWidth="1"/>
    <col min="4090" max="4092" width="10.5703125" style="16" bestFit="1" customWidth="1"/>
    <col min="4093" max="4093" width="9" style="16" customWidth="1"/>
    <col min="4094" max="4094" width="11.5703125" style="16" customWidth="1"/>
    <col min="4095" max="4326" width="9" style="16" customWidth="1"/>
    <col min="4327" max="4329" width="9.140625" style="16"/>
    <col min="4330" max="4330" width="5.42578125" style="16" customWidth="1"/>
    <col min="4331" max="4331" width="14.5703125" style="16" customWidth="1"/>
    <col min="4332" max="4332" width="35.85546875" style="16" customWidth="1"/>
    <col min="4333" max="4333" width="2.85546875" style="16" customWidth="1"/>
    <col min="4334" max="4334" width="21.42578125" style="16" bestFit="1" customWidth="1"/>
    <col min="4335" max="4342" width="20.5703125" style="16" customWidth="1"/>
    <col min="4343" max="4343" width="11.42578125" style="16" customWidth="1"/>
    <col min="4344" max="4345" width="9" style="16" customWidth="1"/>
    <col min="4346" max="4348" width="10.5703125" style="16" bestFit="1" customWidth="1"/>
    <col min="4349" max="4349" width="9" style="16" customWidth="1"/>
    <col min="4350" max="4350" width="11.5703125" style="16" customWidth="1"/>
    <col min="4351" max="4582" width="9" style="16" customWidth="1"/>
    <col min="4583" max="4585" width="9.140625" style="16"/>
    <col min="4586" max="4586" width="5.42578125" style="16" customWidth="1"/>
    <col min="4587" max="4587" width="14.5703125" style="16" customWidth="1"/>
    <col min="4588" max="4588" width="35.85546875" style="16" customWidth="1"/>
    <col min="4589" max="4589" width="2.85546875" style="16" customWidth="1"/>
    <col min="4590" max="4590" width="21.42578125" style="16" bestFit="1" customWidth="1"/>
    <col min="4591" max="4598" width="20.5703125" style="16" customWidth="1"/>
    <col min="4599" max="4599" width="11.42578125" style="16" customWidth="1"/>
    <col min="4600" max="4601" width="9" style="16" customWidth="1"/>
    <col min="4602" max="4604" width="10.5703125" style="16" bestFit="1" customWidth="1"/>
    <col min="4605" max="4605" width="9" style="16" customWidth="1"/>
    <col min="4606" max="4606" width="11.5703125" style="16" customWidth="1"/>
    <col min="4607" max="4838" width="9" style="16" customWidth="1"/>
    <col min="4839" max="4841" width="9.140625" style="16"/>
    <col min="4842" max="4842" width="5.42578125" style="16" customWidth="1"/>
    <col min="4843" max="4843" width="14.5703125" style="16" customWidth="1"/>
    <col min="4844" max="4844" width="35.85546875" style="16" customWidth="1"/>
    <col min="4845" max="4845" width="2.85546875" style="16" customWidth="1"/>
    <col min="4846" max="4846" width="21.42578125" style="16" bestFit="1" customWidth="1"/>
    <col min="4847" max="4854" width="20.5703125" style="16" customWidth="1"/>
    <col min="4855" max="4855" width="11.42578125" style="16" customWidth="1"/>
    <col min="4856" max="4857" width="9" style="16" customWidth="1"/>
    <col min="4858" max="4860" width="10.5703125" style="16" bestFit="1" customWidth="1"/>
    <col min="4861" max="4861" width="9" style="16" customWidth="1"/>
    <col min="4862" max="4862" width="11.5703125" style="16" customWidth="1"/>
    <col min="4863" max="5094" width="9" style="16" customWidth="1"/>
    <col min="5095" max="5097" width="9.140625" style="16"/>
    <col min="5098" max="5098" width="5.42578125" style="16" customWidth="1"/>
    <col min="5099" max="5099" width="14.5703125" style="16" customWidth="1"/>
    <col min="5100" max="5100" width="35.85546875" style="16" customWidth="1"/>
    <col min="5101" max="5101" width="2.85546875" style="16" customWidth="1"/>
    <col min="5102" max="5102" width="21.42578125" style="16" bestFit="1" customWidth="1"/>
    <col min="5103" max="5110" width="20.5703125" style="16" customWidth="1"/>
    <col min="5111" max="5111" width="11.42578125" style="16" customWidth="1"/>
    <col min="5112" max="5113" width="9" style="16" customWidth="1"/>
    <col min="5114" max="5116" width="10.5703125" style="16" bestFit="1" customWidth="1"/>
    <col min="5117" max="5117" width="9" style="16" customWidth="1"/>
    <col min="5118" max="5118" width="11.5703125" style="16" customWidth="1"/>
    <col min="5119" max="5350" width="9" style="16" customWidth="1"/>
    <col min="5351" max="5353" width="9.140625" style="16"/>
    <col min="5354" max="5354" width="5.42578125" style="16" customWidth="1"/>
    <col min="5355" max="5355" width="14.5703125" style="16" customWidth="1"/>
    <col min="5356" max="5356" width="35.85546875" style="16" customWidth="1"/>
    <col min="5357" max="5357" width="2.85546875" style="16" customWidth="1"/>
    <col min="5358" max="5358" width="21.42578125" style="16" bestFit="1" customWidth="1"/>
    <col min="5359" max="5366" width="20.5703125" style="16" customWidth="1"/>
    <col min="5367" max="5367" width="11.42578125" style="16" customWidth="1"/>
    <col min="5368" max="5369" width="9" style="16" customWidth="1"/>
    <col min="5370" max="5372" width="10.5703125" style="16" bestFit="1" customWidth="1"/>
    <col min="5373" max="5373" width="9" style="16" customWidth="1"/>
    <col min="5374" max="5374" width="11.5703125" style="16" customWidth="1"/>
    <col min="5375" max="5606" width="9" style="16" customWidth="1"/>
    <col min="5607" max="5609" width="9.140625" style="16"/>
    <col min="5610" max="5610" width="5.42578125" style="16" customWidth="1"/>
    <col min="5611" max="5611" width="14.5703125" style="16" customWidth="1"/>
    <col min="5612" max="5612" width="35.85546875" style="16" customWidth="1"/>
    <col min="5613" max="5613" width="2.85546875" style="16" customWidth="1"/>
    <col min="5614" max="5614" width="21.42578125" style="16" bestFit="1" customWidth="1"/>
    <col min="5615" max="5622" width="20.5703125" style="16" customWidth="1"/>
    <col min="5623" max="5623" width="11.42578125" style="16" customWidth="1"/>
    <col min="5624" max="5625" width="9" style="16" customWidth="1"/>
    <col min="5626" max="5628" width="10.5703125" style="16" bestFit="1" customWidth="1"/>
    <col min="5629" max="5629" width="9" style="16" customWidth="1"/>
    <col min="5630" max="5630" width="11.5703125" style="16" customWidth="1"/>
    <col min="5631" max="5862" width="9" style="16" customWidth="1"/>
    <col min="5863" max="5865" width="9.140625" style="16"/>
    <col min="5866" max="5866" width="5.42578125" style="16" customWidth="1"/>
    <col min="5867" max="5867" width="14.5703125" style="16" customWidth="1"/>
    <col min="5868" max="5868" width="35.85546875" style="16" customWidth="1"/>
    <col min="5869" max="5869" width="2.85546875" style="16" customWidth="1"/>
    <col min="5870" max="5870" width="21.42578125" style="16" bestFit="1" customWidth="1"/>
    <col min="5871" max="5878" width="20.5703125" style="16" customWidth="1"/>
    <col min="5879" max="5879" width="11.42578125" style="16" customWidth="1"/>
    <col min="5880" max="5881" width="9" style="16" customWidth="1"/>
    <col min="5882" max="5884" width="10.5703125" style="16" bestFit="1" customWidth="1"/>
    <col min="5885" max="5885" width="9" style="16" customWidth="1"/>
    <col min="5886" max="5886" width="11.5703125" style="16" customWidth="1"/>
    <col min="5887" max="6118" width="9" style="16" customWidth="1"/>
    <col min="6119" max="6121" width="9.140625" style="16"/>
    <col min="6122" max="6122" width="5.42578125" style="16" customWidth="1"/>
    <col min="6123" max="6123" width="14.5703125" style="16" customWidth="1"/>
    <col min="6124" max="6124" width="35.85546875" style="16" customWidth="1"/>
    <col min="6125" max="6125" width="2.85546875" style="16" customWidth="1"/>
    <col min="6126" max="6126" width="21.42578125" style="16" bestFit="1" customWidth="1"/>
    <col min="6127" max="6134" width="20.5703125" style="16" customWidth="1"/>
    <col min="6135" max="6135" width="11.42578125" style="16" customWidth="1"/>
    <col min="6136" max="6137" width="9" style="16" customWidth="1"/>
    <col min="6138" max="6140" width="10.5703125" style="16" bestFit="1" customWidth="1"/>
    <col min="6141" max="6141" width="9" style="16" customWidth="1"/>
    <col min="6142" max="6142" width="11.5703125" style="16" customWidth="1"/>
    <col min="6143" max="6374" width="9" style="16" customWidth="1"/>
    <col min="6375" max="6377" width="9.140625" style="16"/>
    <col min="6378" max="6378" width="5.42578125" style="16" customWidth="1"/>
    <col min="6379" max="6379" width="14.5703125" style="16" customWidth="1"/>
    <col min="6380" max="6380" width="35.85546875" style="16" customWidth="1"/>
    <col min="6381" max="6381" width="2.85546875" style="16" customWidth="1"/>
    <col min="6382" max="6382" width="21.42578125" style="16" bestFit="1" customWidth="1"/>
    <col min="6383" max="6390" width="20.5703125" style="16" customWidth="1"/>
    <col min="6391" max="6391" width="11.42578125" style="16" customWidth="1"/>
    <col min="6392" max="6393" width="9" style="16" customWidth="1"/>
    <col min="6394" max="6396" width="10.5703125" style="16" bestFit="1" customWidth="1"/>
    <col min="6397" max="6397" width="9" style="16" customWidth="1"/>
    <col min="6398" max="6398" width="11.5703125" style="16" customWidth="1"/>
    <col min="6399" max="6630" width="9" style="16" customWidth="1"/>
    <col min="6631" max="6633" width="9.140625" style="16"/>
    <col min="6634" max="6634" width="5.42578125" style="16" customWidth="1"/>
    <col min="6635" max="6635" width="14.5703125" style="16" customWidth="1"/>
    <col min="6636" max="6636" width="35.85546875" style="16" customWidth="1"/>
    <col min="6637" max="6637" width="2.85546875" style="16" customWidth="1"/>
    <col min="6638" max="6638" width="21.42578125" style="16" bestFit="1" customWidth="1"/>
    <col min="6639" max="6646" width="20.5703125" style="16" customWidth="1"/>
    <col min="6647" max="6647" width="11.42578125" style="16" customWidth="1"/>
    <col min="6648" max="6649" width="9" style="16" customWidth="1"/>
    <col min="6650" max="6652" width="10.5703125" style="16" bestFit="1" customWidth="1"/>
    <col min="6653" max="6653" width="9" style="16" customWidth="1"/>
    <col min="6654" max="6654" width="11.5703125" style="16" customWidth="1"/>
    <col min="6655" max="6886" width="9" style="16" customWidth="1"/>
    <col min="6887" max="6889" width="9.140625" style="16"/>
    <col min="6890" max="6890" width="5.42578125" style="16" customWidth="1"/>
    <col min="6891" max="6891" width="14.5703125" style="16" customWidth="1"/>
    <col min="6892" max="6892" width="35.85546875" style="16" customWidth="1"/>
    <col min="6893" max="6893" width="2.85546875" style="16" customWidth="1"/>
    <col min="6894" max="6894" width="21.42578125" style="16" bestFit="1" customWidth="1"/>
    <col min="6895" max="6902" width="20.5703125" style="16" customWidth="1"/>
    <col min="6903" max="6903" width="11.42578125" style="16" customWidth="1"/>
    <col min="6904" max="6905" width="9" style="16" customWidth="1"/>
    <col min="6906" max="6908" width="10.5703125" style="16" bestFit="1" customWidth="1"/>
    <col min="6909" max="6909" width="9" style="16" customWidth="1"/>
    <col min="6910" max="6910" width="11.5703125" style="16" customWidth="1"/>
    <col min="6911" max="7142" width="9" style="16" customWidth="1"/>
    <col min="7143" max="7145" width="9.140625" style="16"/>
    <col min="7146" max="7146" width="5.42578125" style="16" customWidth="1"/>
    <col min="7147" max="7147" width="14.5703125" style="16" customWidth="1"/>
    <col min="7148" max="7148" width="35.85546875" style="16" customWidth="1"/>
    <col min="7149" max="7149" width="2.85546875" style="16" customWidth="1"/>
    <col min="7150" max="7150" width="21.42578125" style="16" bestFit="1" customWidth="1"/>
    <col min="7151" max="7158" width="20.5703125" style="16" customWidth="1"/>
    <col min="7159" max="7159" width="11.42578125" style="16" customWidth="1"/>
    <col min="7160" max="7161" width="9" style="16" customWidth="1"/>
    <col min="7162" max="7164" width="10.5703125" style="16" bestFit="1" customWidth="1"/>
    <col min="7165" max="7165" width="9" style="16" customWidth="1"/>
    <col min="7166" max="7166" width="11.5703125" style="16" customWidth="1"/>
    <col min="7167" max="7398" width="9" style="16" customWidth="1"/>
    <col min="7399" max="7401" width="9.140625" style="16"/>
    <col min="7402" max="7402" width="5.42578125" style="16" customWidth="1"/>
    <col min="7403" max="7403" width="14.5703125" style="16" customWidth="1"/>
    <col min="7404" max="7404" width="35.85546875" style="16" customWidth="1"/>
    <col min="7405" max="7405" width="2.85546875" style="16" customWidth="1"/>
    <col min="7406" max="7406" width="21.42578125" style="16" bestFit="1" customWidth="1"/>
    <col min="7407" max="7414" width="20.5703125" style="16" customWidth="1"/>
    <col min="7415" max="7415" width="11.42578125" style="16" customWidth="1"/>
    <col min="7416" max="7417" width="9" style="16" customWidth="1"/>
    <col min="7418" max="7420" width="10.5703125" style="16" bestFit="1" customWidth="1"/>
    <col min="7421" max="7421" width="9" style="16" customWidth="1"/>
    <col min="7422" max="7422" width="11.5703125" style="16" customWidth="1"/>
    <col min="7423" max="7654" width="9" style="16" customWidth="1"/>
    <col min="7655" max="7657" width="9.140625" style="16"/>
    <col min="7658" max="7658" width="5.42578125" style="16" customWidth="1"/>
    <col min="7659" max="7659" width="14.5703125" style="16" customWidth="1"/>
    <col min="7660" max="7660" width="35.85546875" style="16" customWidth="1"/>
    <col min="7661" max="7661" width="2.85546875" style="16" customWidth="1"/>
    <col min="7662" max="7662" width="21.42578125" style="16" bestFit="1" customWidth="1"/>
    <col min="7663" max="7670" width="20.5703125" style="16" customWidth="1"/>
    <col min="7671" max="7671" width="11.42578125" style="16" customWidth="1"/>
    <col min="7672" max="7673" width="9" style="16" customWidth="1"/>
    <col min="7674" max="7676" width="10.5703125" style="16" bestFit="1" customWidth="1"/>
    <col min="7677" max="7677" width="9" style="16" customWidth="1"/>
    <col min="7678" max="7678" width="11.5703125" style="16" customWidth="1"/>
    <col min="7679" max="7910" width="9" style="16" customWidth="1"/>
    <col min="7911" max="7913" width="9.140625" style="16"/>
    <col min="7914" max="7914" width="5.42578125" style="16" customWidth="1"/>
    <col min="7915" max="7915" width="14.5703125" style="16" customWidth="1"/>
    <col min="7916" max="7916" width="35.85546875" style="16" customWidth="1"/>
    <col min="7917" max="7917" width="2.85546875" style="16" customWidth="1"/>
    <col min="7918" max="7918" width="21.42578125" style="16" bestFit="1" customWidth="1"/>
    <col min="7919" max="7926" width="20.5703125" style="16" customWidth="1"/>
    <col min="7927" max="7927" width="11.42578125" style="16" customWidth="1"/>
    <col min="7928" max="7929" width="9" style="16" customWidth="1"/>
    <col min="7930" max="7932" width="10.5703125" style="16" bestFit="1" customWidth="1"/>
    <col min="7933" max="7933" width="9" style="16" customWidth="1"/>
    <col min="7934" max="7934" width="11.5703125" style="16" customWidth="1"/>
    <col min="7935" max="8166" width="9" style="16" customWidth="1"/>
    <col min="8167" max="8169" width="9.140625" style="16"/>
    <col min="8170" max="8170" width="5.42578125" style="16" customWidth="1"/>
    <col min="8171" max="8171" width="14.5703125" style="16" customWidth="1"/>
    <col min="8172" max="8172" width="35.85546875" style="16" customWidth="1"/>
    <col min="8173" max="8173" width="2.85546875" style="16" customWidth="1"/>
    <col min="8174" max="8174" width="21.42578125" style="16" bestFit="1" customWidth="1"/>
    <col min="8175" max="8182" width="20.5703125" style="16" customWidth="1"/>
    <col min="8183" max="8183" width="11.42578125" style="16" customWidth="1"/>
    <col min="8184" max="8185" width="9" style="16" customWidth="1"/>
    <col min="8186" max="8188" width="10.5703125" style="16" bestFit="1" customWidth="1"/>
    <col min="8189" max="8189" width="9" style="16" customWidth="1"/>
    <col min="8190" max="8190" width="11.5703125" style="16" customWidth="1"/>
    <col min="8191" max="8422" width="9" style="16" customWidth="1"/>
    <col min="8423" max="8425" width="9.140625" style="16"/>
    <col min="8426" max="8426" width="5.42578125" style="16" customWidth="1"/>
    <col min="8427" max="8427" width="14.5703125" style="16" customWidth="1"/>
    <col min="8428" max="8428" width="35.85546875" style="16" customWidth="1"/>
    <col min="8429" max="8429" width="2.85546875" style="16" customWidth="1"/>
    <col min="8430" max="8430" width="21.42578125" style="16" bestFit="1" customWidth="1"/>
    <col min="8431" max="8438" width="20.5703125" style="16" customWidth="1"/>
    <col min="8439" max="8439" width="11.42578125" style="16" customWidth="1"/>
    <col min="8440" max="8441" width="9" style="16" customWidth="1"/>
    <col min="8442" max="8444" width="10.5703125" style="16" bestFit="1" customWidth="1"/>
    <col min="8445" max="8445" width="9" style="16" customWidth="1"/>
    <col min="8446" max="8446" width="11.5703125" style="16" customWidth="1"/>
    <col min="8447" max="8678" width="9" style="16" customWidth="1"/>
    <col min="8679" max="8681" width="9.140625" style="16"/>
    <col min="8682" max="8682" width="5.42578125" style="16" customWidth="1"/>
    <col min="8683" max="8683" width="14.5703125" style="16" customWidth="1"/>
    <col min="8684" max="8684" width="35.85546875" style="16" customWidth="1"/>
    <col min="8685" max="8685" width="2.85546875" style="16" customWidth="1"/>
    <col min="8686" max="8686" width="21.42578125" style="16" bestFit="1" customWidth="1"/>
    <col min="8687" max="8694" width="20.5703125" style="16" customWidth="1"/>
    <col min="8695" max="8695" width="11.42578125" style="16" customWidth="1"/>
    <col min="8696" max="8697" width="9" style="16" customWidth="1"/>
    <col min="8698" max="8700" width="10.5703125" style="16" bestFit="1" customWidth="1"/>
    <col min="8701" max="8701" width="9" style="16" customWidth="1"/>
    <col min="8702" max="8702" width="11.5703125" style="16" customWidth="1"/>
    <col min="8703" max="8934" width="9" style="16" customWidth="1"/>
    <col min="8935" max="8937" width="9.140625" style="16"/>
    <col min="8938" max="8938" width="5.42578125" style="16" customWidth="1"/>
    <col min="8939" max="8939" width="14.5703125" style="16" customWidth="1"/>
    <col min="8940" max="8940" width="35.85546875" style="16" customWidth="1"/>
    <col min="8941" max="8941" width="2.85546875" style="16" customWidth="1"/>
    <col min="8942" max="8942" width="21.42578125" style="16" bestFit="1" customWidth="1"/>
    <col min="8943" max="8950" width="20.5703125" style="16" customWidth="1"/>
    <col min="8951" max="8951" width="11.42578125" style="16" customWidth="1"/>
    <col min="8952" max="8953" width="9" style="16" customWidth="1"/>
    <col min="8954" max="8956" width="10.5703125" style="16" bestFit="1" customWidth="1"/>
    <col min="8957" max="8957" width="9" style="16" customWidth="1"/>
    <col min="8958" max="8958" width="11.5703125" style="16" customWidth="1"/>
    <col min="8959" max="9190" width="9" style="16" customWidth="1"/>
    <col min="9191" max="9193" width="9.140625" style="16"/>
    <col min="9194" max="9194" width="5.42578125" style="16" customWidth="1"/>
    <col min="9195" max="9195" width="14.5703125" style="16" customWidth="1"/>
    <col min="9196" max="9196" width="35.85546875" style="16" customWidth="1"/>
    <col min="9197" max="9197" width="2.85546875" style="16" customWidth="1"/>
    <col min="9198" max="9198" width="21.42578125" style="16" bestFit="1" customWidth="1"/>
    <col min="9199" max="9206" width="20.5703125" style="16" customWidth="1"/>
    <col min="9207" max="9207" width="11.42578125" style="16" customWidth="1"/>
    <col min="9208" max="9209" width="9" style="16" customWidth="1"/>
    <col min="9210" max="9212" width="10.5703125" style="16" bestFit="1" customWidth="1"/>
    <col min="9213" max="9213" width="9" style="16" customWidth="1"/>
    <col min="9214" max="9214" width="11.5703125" style="16" customWidth="1"/>
    <col min="9215" max="9446" width="9" style="16" customWidth="1"/>
    <col min="9447" max="9449" width="9.140625" style="16"/>
    <col min="9450" max="9450" width="5.42578125" style="16" customWidth="1"/>
    <col min="9451" max="9451" width="14.5703125" style="16" customWidth="1"/>
    <col min="9452" max="9452" width="35.85546875" style="16" customWidth="1"/>
    <col min="9453" max="9453" width="2.85546875" style="16" customWidth="1"/>
    <col min="9454" max="9454" width="21.42578125" style="16" bestFit="1" customWidth="1"/>
    <col min="9455" max="9462" width="20.5703125" style="16" customWidth="1"/>
    <col min="9463" max="9463" width="11.42578125" style="16" customWidth="1"/>
    <col min="9464" max="9465" width="9" style="16" customWidth="1"/>
    <col min="9466" max="9468" width="10.5703125" style="16" bestFit="1" customWidth="1"/>
    <col min="9469" max="9469" width="9" style="16" customWidth="1"/>
    <col min="9470" max="9470" width="11.5703125" style="16" customWidth="1"/>
    <col min="9471" max="9702" width="9" style="16" customWidth="1"/>
    <col min="9703" max="9705" width="9.140625" style="16"/>
    <col min="9706" max="9706" width="5.42578125" style="16" customWidth="1"/>
    <col min="9707" max="9707" width="14.5703125" style="16" customWidth="1"/>
    <col min="9708" max="9708" width="35.85546875" style="16" customWidth="1"/>
    <col min="9709" max="9709" width="2.85546875" style="16" customWidth="1"/>
    <col min="9710" max="9710" width="21.42578125" style="16" bestFit="1" customWidth="1"/>
    <col min="9711" max="9718" width="20.5703125" style="16" customWidth="1"/>
    <col min="9719" max="9719" width="11.42578125" style="16" customWidth="1"/>
    <col min="9720" max="9721" width="9" style="16" customWidth="1"/>
    <col min="9722" max="9724" width="10.5703125" style="16" bestFit="1" customWidth="1"/>
    <col min="9725" max="9725" width="9" style="16" customWidth="1"/>
    <col min="9726" max="9726" width="11.5703125" style="16" customWidth="1"/>
    <col min="9727" max="9958" width="9" style="16" customWidth="1"/>
    <col min="9959" max="9961" width="9.140625" style="16"/>
    <col min="9962" max="9962" width="5.42578125" style="16" customWidth="1"/>
    <col min="9963" max="9963" width="14.5703125" style="16" customWidth="1"/>
    <col min="9964" max="9964" width="35.85546875" style="16" customWidth="1"/>
    <col min="9965" max="9965" width="2.85546875" style="16" customWidth="1"/>
    <col min="9966" max="9966" width="21.42578125" style="16" bestFit="1" customWidth="1"/>
    <col min="9967" max="9974" width="20.5703125" style="16" customWidth="1"/>
    <col min="9975" max="9975" width="11.42578125" style="16" customWidth="1"/>
    <col min="9976" max="9977" width="9" style="16" customWidth="1"/>
    <col min="9978" max="9980" width="10.5703125" style="16" bestFit="1" customWidth="1"/>
    <col min="9981" max="9981" width="9" style="16" customWidth="1"/>
    <col min="9982" max="9982" width="11.5703125" style="16" customWidth="1"/>
    <col min="9983" max="10214" width="9" style="16" customWidth="1"/>
    <col min="10215" max="10217" width="9.140625" style="16"/>
    <col min="10218" max="10218" width="5.42578125" style="16" customWidth="1"/>
    <col min="10219" max="10219" width="14.5703125" style="16" customWidth="1"/>
    <col min="10220" max="10220" width="35.85546875" style="16" customWidth="1"/>
    <col min="10221" max="10221" width="2.85546875" style="16" customWidth="1"/>
    <col min="10222" max="10222" width="21.42578125" style="16" bestFit="1" customWidth="1"/>
    <col min="10223" max="10230" width="20.5703125" style="16" customWidth="1"/>
    <col min="10231" max="10231" width="11.42578125" style="16" customWidth="1"/>
    <col min="10232" max="10233" width="9" style="16" customWidth="1"/>
    <col min="10234" max="10236" width="10.5703125" style="16" bestFit="1" customWidth="1"/>
    <col min="10237" max="10237" width="9" style="16" customWidth="1"/>
    <col min="10238" max="10238" width="11.5703125" style="16" customWidth="1"/>
    <col min="10239" max="10470" width="9" style="16" customWidth="1"/>
    <col min="10471" max="10473" width="9.140625" style="16"/>
    <col min="10474" max="10474" width="5.42578125" style="16" customWidth="1"/>
    <col min="10475" max="10475" width="14.5703125" style="16" customWidth="1"/>
    <col min="10476" max="10476" width="35.85546875" style="16" customWidth="1"/>
    <col min="10477" max="10477" width="2.85546875" style="16" customWidth="1"/>
    <col min="10478" max="10478" width="21.42578125" style="16" bestFit="1" customWidth="1"/>
    <col min="10479" max="10486" width="20.5703125" style="16" customWidth="1"/>
    <col min="10487" max="10487" width="11.42578125" style="16" customWidth="1"/>
    <col min="10488" max="10489" width="9" style="16" customWidth="1"/>
    <col min="10490" max="10492" width="10.5703125" style="16" bestFit="1" customWidth="1"/>
    <col min="10493" max="10493" width="9" style="16" customWidth="1"/>
    <col min="10494" max="10494" width="11.5703125" style="16" customWidth="1"/>
    <col min="10495" max="10726" width="9" style="16" customWidth="1"/>
    <col min="10727" max="10729" width="9.140625" style="16"/>
    <col min="10730" max="10730" width="5.42578125" style="16" customWidth="1"/>
    <col min="10731" max="10731" width="14.5703125" style="16" customWidth="1"/>
    <col min="10732" max="10732" width="35.85546875" style="16" customWidth="1"/>
    <col min="10733" max="10733" width="2.85546875" style="16" customWidth="1"/>
    <col min="10734" max="10734" width="21.42578125" style="16" bestFit="1" customWidth="1"/>
    <col min="10735" max="10742" width="20.5703125" style="16" customWidth="1"/>
    <col min="10743" max="10743" width="11.42578125" style="16" customWidth="1"/>
    <col min="10744" max="10745" width="9" style="16" customWidth="1"/>
    <col min="10746" max="10748" width="10.5703125" style="16" bestFit="1" customWidth="1"/>
    <col min="10749" max="10749" width="9" style="16" customWidth="1"/>
    <col min="10750" max="10750" width="11.5703125" style="16" customWidth="1"/>
    <col min="10751" max="10982" width="9" style="16" customWidth="1"/>
    <col min="10983" max="10985" width="9.140625" style="16"/>
    <col min="10986" max="10986" width="5.42578125" style="16" customWidth="1"/>
    <col min="10987" max="10987" width="14.5703125" style="16" customWidth="1"/>
    <col min="10988" max="10988" width="35.85546875" style="16" customWidth="1"/>
    <col min="10989" max="10989" width="2.85546875" style="16" customWidth="1"/>
    <col min="10990" max="10990" width="21.42578125" style="16" bestFit="1" customWidth="1"/>
    <col min="10991" max="10998" width="20.5703125" style="16" customWidth="1"/>
    <col min="10999" max="10999" width="11.42578125" style="16" customWidth="1"/>
    <col min="11000" max="11001" width="9" style="16" customWidth="1"/>
    <col min="11002" max="11004" width="10.5703125" style="16" bestFit="1" customWidth="1"/>
    <col min="11005" max="11005" width="9" style="16" customWidth="1"/>
    <col min="11006" max="11006" width="11.5703125" style="16" customWidth="1"/>
    <col min="11007" max="11238" width="9" style="16" customWidth="1"/>
    <col min="11239" max="11241" width="9.140625" style="16"/>
    <col min="11242" max="11242" width="5.42578125" style="16" customWidth="1"/>
    <col min="11243" max="11243" width="14.5703125" style="16" customWidth="1"/>
    <col min="11244" max="11244" width="35.85546875" style="16" customWidth="1"/>
    <col min="11245" max="11245" width="2.85546875" style="16" customWidth="1"/>
    <col min="11246" max="11246" width="21.42578125" style="16" bestFit="1" customWidth="1"/>
    <col min="11247" max="11254" width="20.5703125" style="16" customWidth="1"/>
    <col min="11255" max="11255" width="11.42578125" style="16" customWidth="1"/>
    <col min="11256" max="11257" width="9" style="16" customWidth="1"/>
    <col min="11258" max="11260" width="10.5703125" style="16" bestFit="1" customWidth="1"/>
    <col min="11261" max="11261" width="9" style="16" customWidth="1"/>
    <col min="11262" max="11262" width="11.5703125" style="16" customWidth="1"/>
    <col min="11263" max="11494" width="9" style="16" customWidth="1"/>
    <col min="11495" max="11497" width="9.140625" style="16"/>
    <col min="11498" max="11498" width="5.42578125" style="16" customWidth="1"/>
    <col min="11499" max="11499" width="14.5703125" style="16" customWidth="1"/>
    <col min="11500" max="11500" width="35.85546875" style="16" customWidth="1"/>
    <col min="11501" max="11501" width="2.85546875" style="16" customWidth="1"/>
    <col min="11502" max="11502" width="21.42578125" style="16" bestFit="1" customWidth="1"/>
    <col min="11503" max="11510" width="20.5703125" style="16" customWidth="1"/>
    <col min="11511" max="11511" width="11.42578125" style="16" customWidth="1"/>
    <col min="11512" max="11513" width="9" style="16" customWidth="1"/>
    <col min="11514" max="11516" width="10.5703125" style="16" bestFit="1" customWidth="1"/>
    <col min="11517" max="11517" width="9" style="16" customWidth="1"/>
    <col min="11518" max="11518" width="11.5703125" style="16" customWidth="1"/>
    <col min="11519" max="11750" width="9" style="16" customWidth="1"/>
    <col min="11751" max="11753" width="9.140625" style="16"/>
    <col min="11754" max="11754" width="5.42578125" style="16" customWidth="1"/>
    <col min="11755" max="11755" width="14.5703125" style="16" customWidth="1"/>
    <col min="11756" max="11756" width="35.85546875" style="16" customWidth="1"/>
    <col min="11757" max="11757" width="2.85546875" style="16" customWidth="1"/>
    <col min="11758" max="11758" width="21.42578125" style="16" bestFit="1" customWidth="1"/>
    <col min="11759" max="11766" width="20.5703125" style="16" customWidth="1"/>
    <col min="11767" max="11767" width="11.42578125" style="16" customWidth="1"/>
    <col min="11768" max="11769" width="9" style="16" customWidth="1"/>
    <col min="11770" max="11772" width="10.5703125" style="16" bestFit="1" customWidth="1"/>
    <col min="11773" max="11773" width="9" style="16" customWidth="1"/>
    <col min="11774" max="11774" width="11.5703125" style="16" customWidth="1"/>
    <col min="11775" max="12006" width="9" style="16" customWidth="1"/>
    <col min="12007" max="12009" width="9.140625" style="16"/>
    <col min="12010" max="12010" width="5.42578125" style="16" customWidth="1"/>
    <col min="12011" max="12011" width="14.5703125" style="16" customWidth="1"/>
    <col min="12012" max="12012" width="35.85546875" style="16" customWidth="1"/>
    <col min="12013" max="12013" width="2.85546875" style="16" customWidth="1"/>
    <col min="12014" max="12014" width="21.42578125" style="16" bestFit="1" customWidth="1"/>
    <col min="12015" max="12022" width="20.5703125" style="16" customWidth="1"/>
    <col min="12023" max="12023" width="11.42578125" style="16" customWidth="1"/>
    <col min="12024" max="12025" width="9" style="16" customWidth="1"/>
    <col min="12026" max="12028" width="10.5703125" style="16" bestFit="1" customWidth="1"/>
    <col min="12029" max="12029" width="9" style="16" customWidth="1"/>
    <col min="12030" max="12030" width="11.5703125" style="16" customWidth="1"/>
    <col min="12031" max="12262" width="9" style="16" customWidth="1"/>
    <col min="12263" max="12265" width="9.140625" style="16"/>
    <col min="12266" max="12266" width="5.42578125" style="16" customWidth="1"/>
    <col min="12267" max="12267" width="14.5703125" style="16" customWidth="1"/>
    <col min="12268" max="12268" width="35.85546875" style="16" customWidth="1"/>
    <col min="12269" max="12269" width="2.85546875" style="16" customWidth="1"/>
    <col min="12270" max="12270" width="21.42578125" style="16" bestFit="1" customWidth="1"/>
    <col min="12271" max="12278" width="20.5703125" style="16" customWidth="1"/>
    <col min="12279" max="12279" width="11.42578125" style="16" customWidth="1"/>
    <col min="12280" max="12281" width="9" style="16" customWidth="1"/>
    <col min="12282" max="12284" width="10.5703125" style="16" bestFit="1" customWidth="1"/>
    <col min="12285" max="12285" width="9" style="16" customWidth="1"/>
    <col min="12286" max="12286" width="11.5703125" style="16" customWidth="1"/>
    <col min="12287" max="12518" width="9" style="16" customWidth="1"/>
    <col min="12519" max="12521" width="9.140625" style="16"/>
    <col min="12522" max="12522" width="5.42578125" style="16" customWidth="1"/>
    <col min="12523" max="12523" width="14.5703125" style="16" customWidth="1"/>
    <col min="12524" max="12524" width="35.85546875" style="16" customWidth="1"/>
    <col min="12525" max="12525" width="2.85546875" style="16" customWidth="1"/>
    <col min="12526" max="12526" width="21.42578125" style="16" bestFit="1" customWidth="1"/>
    <col min="12527" max="12534" width="20.5703125" style="16" customWidth="1"/>
    <col min="12535" max="12535" width="11.42578125" style="16" customWidth="1"/>
    <col min="12536" max="12537" width="9" style="16" customWidth="1"/>
    <col min="12538" max="12540" width="10.5703125" style="16" bestFit="1" customWidth="1"/>
    <col min="12541" max="12541" width="9" style="16" customWidth="1"/>
    <col min="12542" max="12542" width="11.5703125" style="16" customWidth="1"/>
    <col min="12543" max="12774" width="9" style="16" customWidth="1"/>
    <col min="12775" max="12777" width="9.140625" style="16"/>
    <col min="12778" max="12778" width="5.42578125" style="16" customWidth="1"/>
    <col min="12779" max="12779" width="14.5703125" style="16" customWidth="1"/>
    <col min="12780" max="12780" width="35.85546875" style="16" customWidth="1"/>
    <col min="12781" max="12781" width="2.85546875" style="16" customWidth="1"/>
    <col min="12782" max="12782" width="21.42578125" style="16" bestFit="1" customWidth="1"/>
    <col min="12783" max="12790" width="20.5703125" style="16" customWidth="1"/>
    <col min="12791" max="12791" width="11.42578125" style="16" customWidth="1"/>
    <col min="12792" max="12793" width="9" style="16" customWidth="1"/>
    <col min="12794" max="12796" width="10.5703125" style="16" bestFit="1" customWidth="1"/>
    <col min="12797" max="12797" width="9" style="16" customWidth="1"/>
    <col min="12798" max="12798" width="11.5703125" style="16" customWidth="1"/>
    <col min="12799" max="13030" width="9" style="16" customWidth="1"/>
    <col min="13031" max="13033" width="9.140625" style="16"/>
    <col min="13034" max="13034" width="5.42578125" style="16" customWidth="1"/>
    <col min="13035" max="13035" width="14.5703125" style="16" customWidth="1"/>
    <col min="13036" max="13036" width="35.85546875" style="16" customWidth="1"/>
    <col min="13037" max="13037" width="2.85546875" style="16" customWidth="1"/>
    <col min="13038" max="13038" width="21.42578125" style="16" bestFit="1" customWidth="1"/>
    <col min="13039" max="13046" width="20.5703125" style="16" customWidth="1"/>
    <col min="13047" max="13047" width="11.42578125" style="16" customWidth="1"/>
    <col min="13048" max="13049" width="9" style="16" customWidth="1"/>
    <col min="13050" max="13052" width="10.5703125" style="16" bestFit="1" customWidth="1"/>
    <col min="13053" max="13053" width="9" style="16" customWidth="1"/>
    <col min="13054" max="13054" width="11.5703125" style="16" customWidth="1"/>
    <col min="13055" max="13286" width="9" style="16" customWidth="1"/>
    <col min="13287" max="13289" width="9.140625" style="16"/>
    <col min="13290" max="13290" width="5.42578125" style="16" customWidth="1"/>
    <col min="13291" max="13291" width="14.5703125" style="16" customWidth="1"/>
    <col min="13292" max="13292" width="35.85546875" style="16" customWidth="1"/>
    <col min="13293" max="13293" width="2.85546875" style="16" customWidth="1"/>
    <col min="13294" max="13294" width="21.42578125" style="16" bestFit="1" customWidth="1"/>
    <col min="13295" max="13302" width="20.5703125" style="16" customWidth="1"/>
    <col min="13303" max="13303" width="11.42578125" style="16" customWidth="1"/>
    <col min="13304" max="13305" width="9" style="16" customWidth="1"/>
    <col min="13306" max="13308" width="10.5703125" style="16" bestFit="1" customWidth="1"/>
    <col min="13309" max="13309" width="9" style="16" customWidth="1"/>
    <col min="13310" max="13310" width="11.5703125" style="16" customWidth="1"/>
    <col min="13311" max="13542" width="9" style="16" customWidth="1"/>
    <col min="13543" max="13545" width="9.140625" style="16"/>
    <col min="13546" max="13546" width="5.42578125" style="16" customWidth="1"/>
    <col min="13547" max="13547" width="14.5703125" style="16" customWidth="1"/>
    <col min="13548" max="13548" width="35.85546875" style="16" customWidth="1"/>
    <col min="13549" max="13549" width="2.85546875" style="16" customWidth="1"/>
    <col min="13550" max="13550" width="21.42578125" style="16" bestFit="1" customWidth="1"/>
    <col min="13551" max="13558" width="20.5703125" style="16" customWidth="1"/>
    <col min="13559" max="13559" width="11.42578125" style="16" customWidth="1"/>
    <col min="13560" max="13561" width="9" style="16" customWidth="1"/>
    <col min="13562" max="13564" width="10.5703125" style="16" bestFit="1" customWidth="1"/>
    <col min="13565" max="13565" width="9" style="16" customWidth="1"/>
    <col min="13566" max="13566" width="11.5703125" style="16" customWidth="1"/>
    <col min="13567" max="13798" width="9" style="16" customWidth="1"/>
    <col min="13799" max="13801" width="9.140625" style="16"/>
    <col min="13802" max="13802" width="5.42578125" style="16" customWidth="1"/>
    <col min="13803" max="13803" width="14.5703125" style="16" customWidth="1"/>
    <col min="13804" max="13804" width="35.85546875" style="16" customWidth="1"/>
    <col min="13805" max="13805" width="2.85546875" style="16" customWidth="1"/>
    <col min="13806" max="13806" width="21.42578125" style="16" bestFit="1" customWidth="1"/>
    <col min="13807" max="13814" width="20.5703125" style="16" customWidth="1"/>
    <col min="13815" max="13815" width="11.42578125" style="16" customWidth="1"/>
    <col min="13816" max="13817" width="9" style="16" customWidth="1"/>
    <col min="13818" max="13820" width="10.5703125" style="16" bestFit="1" customWidth="1"/>
    <col min="13821" max="13821" width="9" style="16" customWidth="1"/>
    <col min="13822" max="13822" width="11.5703125" style="16" customWidth="1"/>
    <col min="13823" max="14054" width="9" style="16" customWidth="1"/>
    <col min="14055" max="14057" width="9.140625" style="16"/>
    <col min="14058" max="14058" width="5.42578125" style="16" customWidth="1"/>
    <col min="14059" max="14059" width="14.5703125" style="16" customWidth="1"/>
    <col min="14060" max="14060" width="35.85546875" style="16" customWidth="1"/>
    <col min="14061" max="14061" width="2.85546875" style="16" customWidth="1"/>
    <col min="14062" max="14062" width="21.42578125" style="16" bestFit="1" customWidth="1"/>
    <col min="14063" max="14070" width="20.5703125" style="16" customWidth="1"/>
    <col min="14071" max="14071" width="11.42578125" style="16" customWidth="1"/>
    <col min="14072" max="14073" width="9" style="16" customWidth="1"/>
    <col min="14074" max="14076" width="10.5703125" style="16" bestFit="1" customWidth="1"/>
    <col min="14077" max="14077" width="9" style="16" customWidth="1"/>
    <col min="14078" max="14078" width="11.5703125" style="16" customWidth="1"/>
    <col min="14079" max="14310" width="9" style="16" customWidth="1"/>
    <col min="14311" max="14313" width="9.140625" style="16"/>
    <col min="14314" max="14314" width="5.42578125" style="16" customWidth="1"/>
    <col min="14315" max="14315" width="14.5703125" style="16" customWidth="1"/>
    <col min="14316" max="14316" width="35.85546875" style="16" customWidth="1"/>
    <col min="14317" max="14317" width="2.85546875" style="16" customWidth="1"/>
    <col min="14318" max="14318" width="21.42578125" style="16" bestFit="1" customWidth="1"/>
    <col min="14319" max="14326" width="20.5703125" style="16" customWidth="1"/>
    <col min="14327" max="14327" width="11.42578125" style="16" customWidth="1"/>
    <col min="14328" max="14329" width="9" style="16" customWidth="1"/>
    <col min="14330" max="14332" width="10.5703125" style="16" bestFit="1" customWidth="1"/>
    <col min="14333" max="14333" width="9" style="16" customWidth="1"/>
    <col min="14334" max="14334" width="11.5703125" style="16" customWidth="1"/>
    <col min="14335" max="14566" width="9" style="16" customWidth="1"/>
    <col min="14567" max="14569" width="9.140625" style="16"/>
    <col min="14570" max="14570" width="5.42578125" style="16" customWidth="1"/>
    <col min="14571" max="14571" width="14.5703125" style="16" customWidth="1"/>
    <col min="14572" max="14572" width="35.85546875" style="16" customWidth="1"/>
    <col min="14573" max="14573" width="2.85546875" style="16" customWidth="1"/>
    <col min="14574" max="14574" width="21.42578125" style="16" bestFit="1" customWidth="1"/>
    <col min="14575" max="14582" width="20.5703125" style="16" customWidth="1"/>
    <col min="14583" max="14583" width="11.42578125" style="16" customWidth="1"/>
    <col min="14584" max="14585" width="9" style="16" customWidth="1"/>
    <col min="14586" max="14588" width="10.5703125" style="16" bestFit="1" customWidth="1"/>
    <col min="14589" max="14589" width="9" style="16" customWidth="1"/>
    <col min="14590" max="14590" width="11.5703125" style="16" customWidth="1"/>
    <col min="14591" max="14822" width="9" style="16" customWidth="1"/>
    <col min="14823" max="14825" width="9.140625" style="16"/>
    <col min="14826" max="14826" width="5.42578125" style="16" customWidth="1"/>
    <col min="14827" max="14827" width="14.5703125" style="16" customWidth="1"/>
    <col min="14828" max="14828" width="35.85546875" style="16" customWidth="1"/>
    <col min="14829" max="14829" width="2.85546875" style="16" customWidth="1"/>
    <col min="14830" max="14830" width="21.42578125" style="16" bestFit="1" customWidth="1"/>
    <col min="14831" max="14838" width="20.5703125" style="16" customWidth="1"/>
    <col min="14839" max="14839" width="11.42578125" style="16" customWidth="1"/>
    <col min="14840" max="14841" width="9" style="16" customWidth="1"/>
    <col min="14842" max="14844" width="10.5703125" style="16" bestFit="1" customWidth="1"/>
    <col min="14845" max="14845" width="9" style="16" customWidth="1"/>
    <col min="14846" max="14846" width="11.5703125" style="16" customWidth="1"/>
    <col min="14847" max="15078" width="9" style="16" customWidth="1"/>
    <col min="15079" max="15081" width="9.140625" style="16"/>
    <col min="15082" max="15082" width="5.42578125" style="16" customWidth="1"/>
    <col min="15083" max="15083" width="14.5703125" style="16" customWidth="1"/>
    <col min="15084" max="15084" width="35.85546875" style="16" customWidth="1"/>
    <col min="15085" max="15085" width="2.85546875" style="16" customWidth="1"/>
    <col min="15086" max="15086" width="21.42578125" style="16" bestFit="1" customWidth="1"/>
    <col min="15087" max="15094" width="20.5703125" style="16" customWidth="1"/>
    <col min="15095" max="15095" width="11.42578125" style="16" customWidth="1"/>
    <col min="15096" max="15097" width="9" style="16" customWidth="1"/>
    <col min="15098" max="15100" width="10.5703125" style="16" bestFit="1" customWidth="1"/>
    <col min="15101" max="15101" width="9" style="16" customWidth="1"/>
    <col min="15102" max="15102" width="11.5703125" style="16" customWidth="1"/>
    <col min="15103" max="15334" width="9" style="16" customWidth="1"/>
    <col min="15335" max="15337" width="9.140625" style="16"/>
    <col min="15338" max="15338" width="5.42578125" style="16" customWidth="1"/>
    <col min="15339" max="15339" width="14.5703125" style="16" customWidth="1"/>
    <col min="15340" max="15340" width="35.85546875" style="16" customWidth="1"/>
    <col min="15341" max="15341" width="2.85546875" style="16" customWidth="1"/>
    <col min="15342" max="15342" width="21.42578125" style="16" bestFit="1" customWidth="1"/>
    <col min="15343" max="15350" width="20.5703125" style="16" customWidth="1"/>
    <col min="15351" max="15351" width="11.42578125" style="16" customWidth="1"/>
    <col min="15352" max="15353" width="9" style="16" customWidth="1"/>
    <col min="15354" max="15356" width="10.5703125" style="16" bestFit="1" customWidth="1"/>
    <col min="15357" max="15357" width="9" style="16" customWidth="1"/>
    <col min="15358" max="15358" width="11.5703125" style="16" customWidth="1"/>
    <col min="15359" max="15590" width="9" style="16" customWidth="1"/>
    <col min="15591" max="15593" width="9.140625" style="16"/>
    <col min="15594" max="15594" width="5.42578125" style="16" customWidth="1"/>
    <col min="15595" max="15595" width="14.5703125" style="16" customWidth="1"/>
    <col min="15596" max="15596" width="35.85546875" style="16" customWidth="1"/>
    <col min="15597" max="15597" width="2.85546875" style="16" customWidth="1"/>
    <col min="15598" max="15598" width="21.42578125" style="16" bestFit="1" customWidth="1"/>
    <col min="15599" max="15606" width="20.5703125" style="16" customWidth="1"/>
    <col min="15607" max="15607" width="11.42578125" style="16" customWidth="1"/>
    <col min="15608" max="15609" width="9" style="16" customWidth="1"/>
    <col min="15610" max="15612" width="10.5703125" style="16" bestFit="1" customWidth="1"/>
    <col min="15613" max="15613" width="9" style="16" customWidth="1"/>
    <col min="15614" max="15614" width="11.5703125" style="16" customWidth="1"/>
    <col min="15615" max="15846" width="9" style="16" customWidth="1"/>
    <col min="15847" max="15849" width="9.140625" style="16"/>
    <col min="15850" max="15850" width="5.42578125" style="16" customWidth="1"/>
    <col min="15851" max="15851" width="14.5703125" style="16" customWidth="1"/>
    <col min="15852" max="15852" width="35.85546875" style="16" customWidth="1"/>
    <col min="15853" max="15853" width="2.85546875" style="16" customWidth="1"/>
    <col min="15854" max="15854" width="21.42578125" style="16" bestFit="1" customWidth="1"/>
    <col min="15855" max="15862" width="20.5703125" style="16" customWidth="1"/>
    <col min="15863" max="15863" width="11.42578125" style="16" customWidth="1"/>
    <col min="15864" max="15865" width="9" style="16" customWidth="1"/>
    <col min="15866" max="15868" width="10.5703125" style="16" bestFit="1" customWidth="1"/>
    <col min="15869" max="15869" width="9" style="16" customWidth="1"/>
    <col min="15870" max="15870" width="11.5703125" style="16" customWidth="1"/>
    <col min="15871" max="16102" width="9" style="16" customWidth="1"/>
    <col min="16103" max="16105" width="9.140625" style="16"/>
    <col min="16106" max="16106" width="5.42578125" style="16" customWidth="1"/>
    <col min="16107" max="16107" width="14.5703125" style="16" customWidth="1"/>
    <col min="16108" max="16108" width="35.85546875" style="16" customWidth="1"/>
    <col min="16109" max="16109" width="2.85546875" style="16" customWidth="1"/>
    <col min="16110" max="16110" width="21.42578125" style="16" bestFit="1" customWidth="1"/>
    <col min="16111" max="16118" width="20.5703125" style="16" customWidth="1"/>
    <col min="16119" max="16119" width="11.42578125" style="16" customWidth="1"/>
    <col min="16120" max="16121" width="9" style="16" customWidth="1"/>
    <col min="16122" max="16124" width="10.5703125" style="16" bestFit="1" customWidth="1"/>
    <col min="16125" max="16125" width="9" style="16" customWidth="1"/>
    <col min="16126" max="16126" width="11.5703125" style="16" customWidth="1"/>
    <col min="16127" max="16358" width="9" style="16" customWidth="1"/>
    <col min="16359" max="16384" width="9.140625" style="16"/>
  </cols>
  <sheetData>
    <row r="1" spans="2:230" ht="15.75" customHeight="1"/>
    <row r="2" spans="2:230" ht="22.5" customHeight="1">
      <c r="B2" s="17"/>
      <c r="C2" s="18"/>
      <c r="D2" s="19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20"/>
    </row>
    <row r="3" spans="2:230" ht="34.5" customHeight="1">
      <c r="B3" s="21"/>
      <c r="C3" s="22" t="s">
        <v>11</v>
      </c>
      <c r="D3" s="22"/>
      <c r="E3" s="22"/>
      <c r="F3" s="22"/>
      <c r="G3" s="22"/>
      <c r="H3" s="23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</row>
    <row r="4" spans="2:230" ht="15.75">
      <c r="B4" s="21"/>
      <c r="C4" s="22" t="s">
        <v>12</v>
      </c>
      <c r="D4" s="22"/>
      <c r="E4" s="22"/>
      <c r="F4" s="22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5"/>
    </row>
    <row r="5" spans="2:230" ht="17.25" customHeight="1">
      <c r="B5" s="21"/>
      <c r="C5" s="22" t="s">
        <v>13</v>
      </c>
      <c r="D5" s="22"/>
      <c r="E5" s="22"/>
      <c r="F5" s="22"/>
      <c r="G5" s="24"/>
      <c r="H5" s="24"/>
      <c r="I5" s="24"/>
      <c r="J5" s="24"/>
      <c r="K5" s="26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5"/>
    </row>
    <row r="6" spans="2:230" ht="42.75" customHeight="1">
      <c r="B6" s="21"/>
      <c r="C6" s="27"/>
      <c r="D6" s="27"/>
      <c r="E6" s="27"/>
      <c r="F6" s="27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5"/>
    </row>
    <row r="7" spans="2:230" ht="117.75" customHeight="1">
      <c r="B7" s="28"/>
      <c r="C7" s="29" t="s">
        <v>14</v>
      </c>
      <c r="D7" s="29"/>
      <c r="E7" s="29"/>
      <c r="F7" s="29"/>
      <c r="G7" s="30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2"/>
    </row>
    <row r="8" spans="2:230" ht="18" customHeight="1">
      <c r="B8" s="21"/>
      <c r="C8" s="33" t="s">
        <v>15</v>
      </c>
      <c r="D8" s="34">
        <v>44228</v>
      </c>
      <c r="E8" s="35" t="s">
        <v>16</v>
      </c>
      <c r="F8" s="35" t="s">
        <v>17</v>
      </c>
      <c r="G8" s="35" t="s">
        <v>18</v>
      </c>
      <c r="H8" s="35" t="s">
        <v>19</v>
      </c>
      <c r="I8" s="35" t="s">
        <v>20</v>
      </c>
      <c r="J8" s="35" t="s">
        <v>21</v>
      </c>
      <c r="K8" s="35" t="s">
        <v>22</v>
      </c>
      <c r="L8" s="35" t="s">
        <v>23</v>
      </c>
      <c r="M8" s="35" t="s">
        <v>24</v>
      </c>
      <c r="N8" s="35" t="s">
        <v>25</v>
      </c>
      <c r="O8" s="35" t="s">
        <v>26</v>
      </c>
      <c r="P8" s="35" t="s">
        <v>27</v>
      </c>
      <c r="Q8" s="35" t="s">
        <v>28</v>
      </c>
      <c r="R8" s="35" t="s">
        <v>29</v>
      </c>
      <c r="S8" s="35" t="s">
        <v>30</v>
      </c>
      <c r="T8" s="35" t="s">
        <v>31</v>
      </c>
      <c r="U8" s="35" t="s">
        <v>32</v>
      </c>
      <c r="V8" s="35" t="s">
        <v>33</v>
      </c>
      <c r="W8" s="35" t="s">
        <v>34</v>
      </c>
      <c r="X8" s="35" t="s">
        <v>35</v>
      </c>
      <c r="Y8" s="35" t="s">
        <v>36</v>
      </c>
      <c r="Z8" s="35" t="s">
        <v>37</v>
      </c>
      <c r="AA8" s="35" t="s">
        <v>38</v>
      </c>
      <c r="AB8" s="35" t="s">
        <v>39</v>
      </c>
      <c r="AC8" s="35" t="s">
        <v>40</v>
      </c>
      <c r="AD8" s="35" t="s">
        <v>41</v>
      </c>
      <c r="AE8" s="35" t="s">
        <v>42</v>
      </c>
      <c r="AF8" s="35" t="s">
        <v>43</v>
      </c>
      <c r="AG8" s="35" t="s">
        <v>44</v>
      </c>
      <c r="AH8" s="35" t="s">
        <v>45</v>
      </c>
      <c r="AI8" s="35" t="s">
        <v>46</v>
      </c>
      <c r="AJ8" s="35" t="s">
        <v>47</v>
      </c>
      <c r="AK8" s="35" t="s">
        <v>48</v>
      </c>
      <c r="AL8" s="35" t="s">
        <v>49</v>
      </c>
      <c r="AM8" s="35" t="s">
        <v>50</v>
      </c>
      <c r="AN8" s="35" t="s">
        <v>51</v>
      </c>
      <c r="AO8" s="35" t="s">
        <v>126</v>
      </c>
      <c r="AP8" s="35" t="s">
        <v>127</v>
      </c>
      <c r="AQ8" s="25"/>
    </row>
    <row r="9" spans="2:230" ht="39" customHeight="1">
      <c r="B9" s="36"/>
      <c r="C9" s="37"/>
      <c r="D9" s="38">
        <v>0.30399999999999999</v>
      </c>
      <c r="E9" s="39" t="s">
        <v>52</v>
      </c>
      <c r="F9" s="39" t="s">
        <v>52</v>
      </c>
      <c r="G9" s="39" t="s">
        <v>52</v>
      </c>
      <c r="H9" s="39" t="s">
        <v>52</v>
      </c>
      <c r="I9" s="39" t="s">
        <v>52</v>
      </c>
      <c r="J9" s="39" t="s">
        <v>52</v>
      </c>
      <c r="K9" s="39" t="s">
        <v>52</v>
      </c>
      <c r="L9" s="40" t="s">
        <v>52</v>
      </c>
      <c r="M9" s="40" t="s">
        <v>52</v>
      </c>
      <c r="N9" s="40" t="s">
        <v>52</v>
      </c>
      <c r="O9" s="40" t="s">
        <v>52</v>
      </c>
      <c r="P9" s="40" t="s">
        <v>52</v>
      </c>
      <c r="Q9" s="40" t="s">
        <v>52</v>
      </c>
      <c r="R9" s="40" t="s">
        <v>52</v>
      </c>
      <c r="S9" s="40" t="s">
        <v>52</v>
      </c>
      <c r="T9" s="40" t="s">
        <v>52</v>
      </c>
      <c r="U9" s="40" t="s">
        <v>52</v>
      </c>
      <c r="V9" s="39" t="s">
        <v>52</v>
      </c>
      <c r="W9" s="39" t="s">
        <v>52</v>
      </c>
      <c r="X9" s="39" t="s">
        <v>52</v>
      </c>
      <c r="Y9" s="39" t="s">
        <v>52</v>
      </c>
      <c r="Z9" s="39" t="s">
        <v>52</v>
      </c>
      <c r="AA9" s="39" t="s">
        <v>52</v>
      </c>
      <c r="AB9" s="39" t="s">
        <v>52</v>
      </c>
      <c r="AC9" s="39" t="s">
        <v>52</v>
      </c>
      <c r="AD9" s="39" t="s">
        <v>52</v>
      </c>
      <c r="AE9" s="39" t="s">
        <v>52</v>
      </c>
      <c r="AF9" s="39" t="s">
        <v>52</v>
      </c>
      <c r="AG9" s="39" t="s">
        <v>52</v>
      </c>
      <c r="AH9" s="39" t="s">
        <v>52</v>
      </c>
      <c r="AI9" s="39" t="s">
        <v>52</v>
      </c>
      <c r="AJ9" s="39" t="s">
        <v>52</v>
      </c>
      <c r="AK9" s="39" t="s">
        <v>52</v>
      </c>
      <c r="AL9" s="39" t="s">
        <v>52</v>
      </c>
      <c r="AM9" s="39" t="s">
        <v>52</v>
      </c>
      <c r="AN9" s="39" t="s">
        <v>52</v>
      </c>
      <c r="AO9" s="39" t="s">
        <v>52</v>
      </c>
      <c r="AP9" s="39" t="s">
        <v>52</v>
      </c>
      <c r="AQ9" s="25"/>
    </row>
    <row r="10" spans="2:230" ht="15.75">
      <c r="B10" s="36"/>
      <c r="C10" s="41" t="s">
        <v>53</v>
      </c>
      <c r="D10" s="42">
        <f>D8</f>
        <v>44228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25"/>
    </row>
    <row r="11" spans="2:230" ht="16.5" thickBot="1">
      <c r="B11" s="36"/>
      <c r="C11" s="45" t="s">
        <v>54</v>
      </c>
      <c r="D11" s="46">
        <v>0</v>
      </c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25"/>
    </row>
    <row r="12" spans="2:230" ht="33" customHeight="1" thickBot="1">
      <c r="B12" s="49" t="s">
        <v>55</v>
      </c>
      <c r="C12" s="50" t="s">
        <v>56</v>
      </c>
      <c r="D12" s="51" t="s">
        <v>57</v>
      </c>
      <c r="E12" s="153">
        <v>44682</v>
      </c>
      <c r="F12" s="153">
        <v>44713</v>
      </c>
      <c r="G12" s="153">
        <v>44743</v>
      </c>
      <c r="H12" s="153">
        <v>44774</v>
      </c>
      <c r="I12" s="153">
        <v>44805</v>
      </c>
      <c r="J12" s="153">
        <v>44835</v>
      </c>
      <c r="K12" s="153">
        <v>44866</v>
      </c>
      <c r="L12" s="153">
        <v>44896</v>
      </c>
      <c r="M12" s="153">
        <v>44927</v>
      </c>
      <c r="N12" s="153">
        <v>44958</v>
      </c>
      <c r="O12" s="153">
        <v>44986</v>
      </c>
      <c r="P12" s="153">
        <v>45017</v>
      </c>
      <c r="Q12" s="153">
        <v>45047</v>
      </c>
      <c r="R12" s="153">
        <v>45078</v>
      </c>
      <c r="S12" s="153">
        <v>45108</v>
      </c>
      <c r="T12" s="153">
        <v>45139</v>
      </c>
      <c r="U12" s="153">
        <v>45170</v>
      </c>
      <c r="V12" s="153">
        <v>45200</v>
      </c>
      <c r="W12" s="153">
        <v>45231</v>
      </c>
      <c r="X12" s="153">
        <v>45261</v>
      </c>
      <c r="Y12" s="153">
        <v>45292</v>
      </c>
      <c r="Z12" s="153">
        <v>45323</v>
      </c>
      <c r="AA12" s="153">
        <v>45352</v>
      </c>
      <c r="AB12" s="153">
        <v>45383</v>
      </c>
      <c r="AC12" s="153">
        <v>45413</v>
      </c>
      <c r="AD12" s="153">
        <v>45444</v>
      </c>
      <c r="AE12" s="153">
        <v>45474</v>
      </c>
      <c r="AF12" s="153">
        <v>45505</v>
      </c>
      <c r="AG12" s="153">
        <v>45536</v>
      </c>
      <c r="AH12" s="153">
        <v>45566</v>
      </c>
      <c r="AI12" s="153">
        <v>45597</v>
      </c>
      <c r="AJ12" s="153">
        <v>45627</v>
      </c>
      <c r="AK12" s="153">
        <v>45658</v>
      </c>
      <c r="AL12" s="153">
        <v>45689</v>
      </c>
      <c r="AM12" s="153">
        <v>45717</v>
      </c>
      <c r="AN12" s="153">
        <v>45748</v>
      </c>
      <c r="AO12" s="153">
        <v>45778</v>
      </c>
      <c r="AP12" s="153">
        <v>45809</v>
      </c>
      <c r="AQ12" s="52" t="s">
        <v>6</v>
      </c>
    </row>
    <row r="13" spans="2:230" ht="15.75">
      <c r="B13" s="83" t="s">
        <v>58</v>
      </c>
      <c r="C13" s="84" t="s">
        <v>95</v>
      </c>
      <c r="D13" s="85">
        <f>[1]ORÇAMENTO!M7+[1]ORÇAMENTO!M8+[1]ORÇAMENTO!M9+[1]ORÇAMENTO!M10</f>
        <v>637100.83250000002</v>
      </c>
      <c r="E13" s="53">
        <f>$D$13*E14</f>
        <v>16765.811381143038</v>
      </c>
      <c r="F13" s="53">
        <f t="shared" ref="F13:AP13" si="0">$D$13*F14</f>
        <v>16765.811381143038</v>
      </c>
      <c r="G13" s="53">
        <f t="shared" si="0"/>
        <v>16765.811381143038</v>
      </c>
      <c r="H13" s="53">
        <f t="shared" si="0"/>
        <v>16765.811381143038</v>
      </c>
      <c r="I13" s="53">
        <f t="shared" si="0"/>
        <v>16765.811381143038</v>
      </c>
      <c r="J13" s="53">
        <f t="shared" si="0"/>
        <v>16765.811381143038</v>
      </c>
      <c r="K13" s="53">
        <f t="shared" si="0"/>
        <v>16765.811381143038</v>
      </c>
      <c r="L13" s="53">
        <f t="shared" si="0"/>
        <v>16765.811381143038</v>
      </c>
      <c r="M13" s="53">
        <f t="shared" si="0"/>
        <v>16765.811381143038</v>
      </c>
      <c r="N13" s="53">
        <f t="shared" si="0"/>
        <v>16765.811381143038</v>
      </c>
      <c r="O13" s="53">
        <f t="shared" si="0"/>
        <v>16765.811381143038</v>
      </c>
      <c r="P13" s="53">
        <f t="shared" si="0"/>
        <v>16765.811381143038</v>
      </c>
      <c r="Q13" s="53">
        <f t="shared" si="0"/>
        <v>16765.811381143038</v>
      </c>
      <c r="R13" s="53">
        <f t="shared" si="0"/>
        <v>16765.811381143038</v>
      </c>
      <c r="S13" s="53">
        <f t="shared" si="0"/>
        <v>16765.811381143038</v>
      </c>
      <c r="T13" s="53">
        <f t="shared" si="0"/>
        <v>16765.811381143038</v>
      </c>
      <c r="U13" s="53">
        <f t="shared" si="0"/>
        <v>16765.811381143038</v>
      </c>
      <c r="V13" s="53">
        <f t="shared" si="0"/>
        <v>16765.811381143038</v>
      </c>
      <c r="W13" s="53">
        <f t="shared" si="0"/>
        <v>16765.811381143038</v>
      </c>
      <c r="X13" s="53">
        <f t="shared" si="0"/>
        <v>16765.811381143038</v>
      </c>
      <c r="Y13" s="53">
        <f t="shared" si="0"/>
        <v>16765.811381143038</v>
      </c>
      <c r="Z13" s="53">
        <f t="shared" si="0"/>
        <v>16765.811381143038</v>
      </c>
      <c r="AA13" s="53">
        <f t="shared" si="0"/>
        <v>16765.811381143038</v>
      </c>
      <c r="AB13" s="53">
        <f t="shared" si="0"/>
        <v>16765.811381143038</v>
      </c>
      <c r="AC13" s="53">
        <f t="shared" si="0"/>
        <v>16765.811381143038</v>
      </c>
      <c r="AD13" s="53">
        <f t="shared" si="0"/>
        <v>16765.811381143038</v>
      </c>
      <c r="AE13" s="53">
        <f t="shared" si="0"/>
        <v>16765.811381143038</v>
      </c>
      <c r="AF13" s="53">
        <f t="shared" si="0"/>
        <v>16765.811381143038</v>
      </c>
      <c r="AG13" s="53">
        <f t="shared" si="0"/>
        <v>16765.811381143038</v>
      </c>
      <c r="AH13" s="53">
        <f t="shared" si="0"/>
        <v>16765.811381143038</v>
      </c>
      <c r="AI13" s="53">
        <f t="shared" si="0"/>
        <v>16765.811381143038</v>
      </c>
      <c r="AJ13" s="53">
        <f t="shared" si="0"/>
        <v>16765.811381143038</v>
      </c>
      <c r="AK13" s="53">
        <f t="shared" si="0"/>
        <v>16765.811381143038</v>
      </c>
      <c r="AL13" s="53">
        <f t="shared" si="0"/>
        <v>16765.811381143038</v>
      </c>
      <c r="AM13" s="53">
        <f t="shared" si="0"/>
        <v>16765.811381143038</v>
      </c>
      <c r="AN13" s="53">
        <f t="shared" si="0"/>
        <v>16765.811381143038</v>
      </c>
      <c r="AO13" s="53">
        <f t="shared" si="0"/>
        <v>16765.811381143038</v>
      </c>
      <c r="AP13" s="53">
        <f t="shared" si="0"/>
        <v>16765.811381143038</v>
      </c>
      <c r="AQ13" s="54">
        <f>SUM(E13:AP13)</f>
        <v>637100.83248343586</v>
      </c>
      <c r="AR13" s="15"/>
    </row>
    <row r="14" spans="2:230" s="57" customFormat="1" ht="15.75">
      <c r="B14" s="86"/>
      <c r="C14" s="87"/>
      <c r="D14" s="88"/>
      <c r="E14" s="89">
        <v>2.6315789472999999E-2</v>
      </c>
      <c r="F14" s="89">
        <v>2.6315789472999999E-2</v>
      </c>
      <c r="G14" s="89">
        <v>2.6315789472999999E-2</v>
      </c>
      <c r="H14" s="89">
        <v>2.6315789472999999E-2</v>
      </c>
      <c r="I14" s="89">
        <v>2.6315789472999999E-2</v>
      </c>
      <c r="J14" s="89">
        <v>2.6315789472999999E-2</v>
      </c>
      <c r="K14" s="89">
        <v>2.6315789472999999E-2</v>
      </c>
      <c r="L14" s="89">
        <v>2.6315789472999999E-2</v>
      </c>
      <c r="M14" s="89">
        <v>2.6315789472999999E-2</v>
      </c>
      <c r="N14" s="89">
        <v>2.6315789472999999E-2</v>
      </c>
      <c r="O14" s="89">
        <v>2.6315789472999999E-2</v>
      </c>
      <c r="P14" s="89">
        <v>2.6315789472999999E-2</v>
      </c>
      <c r="Q14" s="89">
        <v>2.6315789472999999E-2</v>
      </c>
      <c r="R14" s="89">
        <v>2.6315789472999999E-2</v>
      </c>
      <c r="S14" s="89">
        <v>2.6315789472999999E-2</v>
      </c>
      <c r="T14" s="89">
        <v>2.6315789472999999E-2</v>
      </c>
      <c r="U14" s="89">
        <v>2.6315789472999999E-2</v>
      </c>
      <c r="V14" s="89">
        <v>2.6315789472999999E-2</v>
      </c>
      <c r="W14" s="89">
        <v>2.6315789472999999E-2</v>
      </c>
      <c r="X14" s="89">
        <v>2.6315789472999999E-2</v>
      </c>
      <c r="Y14" s="89">
        <v>2.6315789472999999E-2</v>
      </c>
      <c r="Z14" s="89">
        <v>2.6315789472999999E-2</v>
      </c>
      <c r="AA14" s="89">
        <v>2.6315789472999999E-2</v>
      </c>
      <c r="AB14" s="89">
        <v>2.6315789472999999E-2</v>
      </c>
      <c r="AC14" s="89">
        <v>2.6315789472999999E-2</v>
      </c>
      <c r="AD14" s="89">
        <v>2.6315789472999999E-2</v>
      </c>
      <c r="AE14" s="89">
        <v>2.6315789472999999E-2</v>
      </c>
      <c r="AF14" s="89">
        <v>2.6315789472999999E-2</v>
      </c>
      <c r="AG14" s="89">
        <v>2.6315789472999999E-2</v>
      </c>
      <c r="AH14" s="89">
        <v>2.6315789472999999E-2</v>
      </c>
      <c r="AI14" s="89">
        <v>2.6315789472999999E-2</v>
      </c>
      <c r="AJ14" s="89">
        <v>2.6315789472999999E-2</v>
      </c>
      <c r="AK14" s="89">
        <v>2.6315789472999999E-2</v>
      </c>
      <c r="AL14" s="89">
        <v>2.6315789472999999E-2</v>
      </c>
      <c r="AM14" s="89">
        <v>2.6315789472999999E-2</v>
      </c>
      <c r="AN14" s="89">
        <v>2.6315789472999999E-2</v>
      </c>
      <c r="AO14" s="89">
        <v>2.6315789472999999E-2</v>
      </c>
      <c r="AP14" s="89">
        <v>2.6315789472999999E-2</v>
      </c>
      <c r="AQ14" s="55">
        <f>SUM(E14:AP14)</f>
        <v>0.99999999997399913</v>
      </c>
      <c r="AR14" s="15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  <c r="DC14" s="56"/>
      <c r="DD14" s="56"/>
      <c r="DE14" s="56"/>
      <c r="DF14" s="56"/>
      <c r="DG14" s="56"/>
      <c r="DH14" s="56"/>
      <c r="DI14" s="56"/>
      <c r="DJ14" s="56"/>
      <c r="DK14" s="56"/>
      <c r="DL14" s="56"/>
      <c r="DM14" s="56"/>
      <c r="DN14" s="56"/>
      <c r="DO14" s="56"/>
      <c r="DP14" s="56"/>
      <c r="DQ14" s="56"/>
      <c r="DR14" s="56"/>
      <c r="DS14" s="56"/>
      <c r="DT14" s="56"/>
      <c r="DU14" s="56"/>
      <c r="DV14" s="56"/>
      <c r="DW14" s="56"/>
      <c r="DX14" s="56"/>
      <c r="DY14" s="56"/>
      <c r="DZ14" s="56"/>
      <c r="EA14" s="56"/>
      <c r="EB14" s="56"/>
      <c r="EC14" s="56"/>
      <c r="ED14" s="56"/>
      <c r="EE14" s="56"/>
      <c r="EF14" s="56"/>
      <c r="EG14" s="56"/>
      <c r="EH14" s="56"/>
      <c r="EI14" s="56"/>
      <c r="EJ14" s="56"/>
      <c r="EK14" s="56"/>
      <c r="EL14" s="56"/>
      <c r="EM14" s="56"/>
      <c r="EN14" s="56"/>
      <c r="EO14" s="56"/>
      <c r="EP14" s="56"/>
      <c r="EQ14" s="56"/>
      <c r="ER14" s="56"/>
      <c r="ES14" s="56"/>
      <c r="ET14" s="56"/>
      <c r="EU14" s="56"/>
      <c r="EV14" s="56"/>
      <c r="EW14" s="56"/>
      <c r="EX14" s="56"/>
      <c r="EY14" s="56"/>
      <c r="EZ14" s="56"/>
      <c r="FA14" s="56"/>
      <c r="FB14" s="56"/>
      <c r="FC14" s="56"/>
      <c r="FD14" s="56"/>
      <c r="FE14" s="56"/>
      <c r="FF14" s="56"/>
      <c r="FG14" s="56"/>
      <c r="FH14" s="56"/>
      <c r="FI14" s="56"/>
      <c r="FJ14" s="56"/>
      <c r="FK14" s="56"/>
      <c r="FL14" s="56"/>
      <c r="FM14" s="56"/>
      <c r="FN14" s="56"/>
      <c r="FO14" s="56"/>
      <c r="FP14" s="56"/>
      <c r="FQ14" s="56"/>
      <c r="FR14" s="56"/>
      <c r="FS14" s="56"/>
      <c r="FT14" s="56"/>
      <c r="FU14" s="56"/>
      <c r="FV14" s="56"/>
      <c r="FW14" s="56"/>
      <c r="FX14" s="56"/>
      <c r="FY14" s="56"/>
      <c r="FZ14" s="56"/>
      <c r="GA14" s="56"/>
      <c r="GB14" s="56"/>
      <c r="GC14" s="56"/>
      <c r="GD14" s="56"/>
      <c r="GE14" s="56"/>
      <c r="GF14" s="56"/>
      <c r="GG14" s="56"/>
      <c r="GH14" s="56"/>
      <c r="GI14" s="56"/>
      <c r="GJ14" s="56"/>
      <c r="GK14" s="56"/>
      <c r="GL14" s="56"/>
      <c r="GM14" s="56"/>
      <c r="GN14" s="56"/>
      <c r="GO14" s="56"/>
      <c r="GP14" s="56"/>
      <c r="GQ14" s="56"/>
      <c r="GR14" s="56"/>
      <c r="GS14" s="56"/>
      <c r="GT14" s="56"/>
      <c r="GU14" s="56"/>
      <c r="GV14" s="56"/>
      <c r="GW14" s="56"/>
      <c r="GX14" s="56"/>
      <c r="GY14" s="56"/>
      <c r="GZ14" s="56"/>
      <c r="HA14" s="56"/>
      <c r="HB14" s="56"/>
      <c r="HC14" s="56"/>
      <c r="HD14" s="56"/>
      <c r="HE14" s="56"/>
      <c r="HF14" s="56"/>
      <c r="HG14" s="56"/>
      <c r="HH14" s="56"/>
      <c r="HI14" s="56"/>
      <c r="HJ14" s="56"/>
      <c r="HK14" s="56"/>
      <c r="HL14" s="56"/>
      <c r="HM14" s="56"/>
      <c r="HN14" s="56"/>
      <c r="HO14" s="56"/>
      <c r="HP14" s="56"/>
      <c r="HQ14" s="56"/>
      <c r="HR14" s="56"/>
      <c r="HS14" s="56"/>
      <c r="HT14" s="56"/>
      <c r="HU14" s="56"/>
      <c r="HV14" s="56"/>
    </row>
    <row r="15" spans="2:230" s="57" customFormat="1" ht="15.75">
      <c r="B15" s="83" t="s">
        <v>60</v>
      </c>
      <c r="C15" s="84" t="s">
        <v>59</v>
      </c>
      <c r="D15" s="85">
        <f>[1]ORÇAMENTO!M11</f>
        <v>716218.92</v>
      </c>
      <c r="E15" s="53"/>
      <c r="F15" s="53"/>
      <c r="G15" s="53">
        <f t="shared" ref="G15:AP15" si="1">$D$15*G16</f>
        <v>19894.969994429412</v>
      </c>
      <c r="H15" s="53">
        <f t="shared" si="1"/>
        <v>19894.969994429412</v>
      </c>
      <c r="I15" s="53">
        <f t="shared" si="1"/>
        <v>19894.969994429412</v>
      </c>
      <c r="J15" s="53">
        <f t="shared" si="1"/>
        <v>19894.969994429412</v>
      </c>
      <c r="K15" s="53">
        <f t="shared" si="1"/>
        <v>19894.969994429412</v>
      </c>
      <c r="L15" s="53">
        <f t="shared" si="1"/>
        <v>19894.969994429412</v>
      </c>
      <c r="M15" s="53">
        <f t="shared" si="1"/>
        <v>19894.969994429412</v>
      </c>
      <c r="N15" s="53">
        <f t="shared" si="1"/>
        <v>19894.969994429412</v>
      </c>
      <c r="O15" s="53">
        <f t="shared" si="1"/>
        <v>19894.969994429412</v>
      </c>
      <c r="P15" s="53">
        <f t="shared" si="1"/>
        <v>19894.969994429412</v>
      </c>
      <c r="Q15" s="53">
        <f t="shared" si="1"/>
        <v>19894.969994429412</v>
      </c>
      <c r="R15" s="53">
        <f t="shared" si="1"/>
        <v>19894.969994429412</v>
      </c>
      <c r="S15" s="53">
        <f t="shared" si="1"/>
        <v>19894.969994429412</v>
      </c>
      <c r="T15" s="53">
        <f t="shared" si="1"/>
        <v>19894.969994429412</v>
      </c>
      <c r="U15" s="53">
        <f t="shared" si="1"/>
        <v>19894.969994429412</v>
      </c>
      <c r="V15" s="53">
        <f t="shared" si="1"/>
        <v>19894.969994429412</v>
      </c>
      <c r="W15" s="53">
        <f t="shared" si="1"/>
        <v>19894.969994429412</v>
      </c>
      <c r="X15" s="53">
        <f t="shared" si="1"/>
        <v>19894.969994429412</v>
      </c>
      <c r="Y15" s="53">
        <f t="shared" si="1"/>
        <v>19894.969994429412</v>
      </c>
      <c r="Z15" s="53">
        <f t="shared" si="1"/>
        <v>19894.969994429412</v>
      </c>
      <c r="AA15" s="53">
        <f t="shared" si="1"/>
        <v>19894.969994429412</v>
      </c>
      <c r="AB15" s="53">
        <f t="shared" si="1"/>
        <v>19894.969994429412</v>
      </c>
      <c r="AC15" s="53">
        <f t="shared" si="1"/>
        <v>19894.969994429412</v>
      </c>
      <c r="AD15" s="53">
        <f t="shared" si="1"/>
        <v>19894.969994429412</v>
      </c>
      <c r="AE15" s="53">
        <f t="shared" si="1"/>
        <v>19894.969994429412</v>
      </c>
      <c r="AF15" s="53">
        <f t="shared" si="1"/>
        <v>19894.969994429412</v>
      </c>
      <c r="AG15" s="53">
        <f t="shared" si="1"/>
        <v>19894.969994429412</v>
      </c>
      <c r="AH15" s="53">
        <f t="shared" si="1"/>
        <v>19894.969994429412</v>
      </c>
      <c r="AI15" s="53">
        <f t="shared" si="1"/>
        <v>19894.969994429412</v>
      </c>
      <c r="AJ15" s="53">
        <f t="shared" si="1"/>
        <v>19894.969994429412</v>
      </c>
      <c r="AK15" s="53">
        <f t="shared" si="1"/>
        <v>19894.969994429412</v>
      </c>
      <c r="AL15" s="53">
        <f t="shared" si="1"/>
        <v>19894.969994429412</v>
      </c>
      <c r="AM15" s="53">
        <f t="shared" si="1"/>
        <v>19894.969994429412</v>
      </c>
      <c r="AN15" s="53">
        <f t="shared" si="1"/>
        <v>19894.969994429412</v>
      </c>
      <c r="AO15" s="53">
        <f t="shared" si="1"/>
        <v>19894.969994429412</v>
      </c>
      <c r="AP15" s="53">
        <f t="shared" si="1"/>
        <v>19894.969994429412</v>
      </c>
      <c r="AQ15" s="54">
        <f>SUM(E15:AP15)</f>
        <v>716218.91979945824</v>
      </c>
      <c r="AR15" s="15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  <c r="CV15" s="56"/>
      <c r="CW15" s="56"/>
      <c r="CX15" s="56"/>
      <c r="CY15" s="56"/>
      <c r="CZ15" s="56"/>
      <c r="DA15" s="56"/>
      <c r="DB15" s="56"/>
      <c r="DC15" s="56"/>
      <c r="DD15" s="56"/>
      <c r="DE15" s="56"/>
      <c r="DF15" s="56"/>
      <c r="DG15" s="56"/>
      <c r="DH15" s="56"/>
      <c r="DI15" s="56"/>
      <c r="DJ15" s="56"/>
      <c r="DK15" s="56"/>
      <c r="DL15" s="56"/>
      <c r="DM15" s="56"/>
      <c r="DN15" s="56"/>
      <c r="DO15" s="56"/>
      <c r="DP15" s="56"/>
      <c r="DQ15" s="56"/>
      <c r="DR15" s="56"/>
      <c r="DS15" s="56"/>
      <c r="DT15" s="56"/>
      <c r="DU15" s="56"/>
      <c r="DV15" s="56"/>
      <c r="DW15" s="56"/>
      <c r="DX15" s="56"/>
      <c r="DY15" s="56"/>
      <c r="DZ15" s="56"/>
      <c r="EA15" s="56"/>
      <c r="EB15" s="56"/>
      <c r="EC15" s="56"/>
      <c r="ED15" s="56"/>
      <c r="EE15" s="56"/>
      <c r="EF15" s="56"/>
      <c r="EG15" s="56"/>
      <c r="EH15" s="56"/>
      <c r="EI15" s="56"/>
      <c r="EJ15" s="56"/>
      <c r="EK15" s="56"/>
      <c r="EL15" s="56"/>
      <c r="EM15" s="56"/>
      <c r="EN15" s="56"/>
      <c r="EO15" s="56"/>
      <c r="EP15" s="56"/>
      <c r="EQ15" s="56"/>
      <c r="ER15" s="56"/>
      <c r="ES15" s="56"/>
      <c r="ET15" s="56"/>
      <c r="EU15" s="56"/>
      <c r="EV15" s="56"/>
      <c r="EW15" s="56"/>
      <c r="EX15" s="56"/>
      <c r="EY15" s="56"/>
      <c r="EZ15" s="56"/>
      <c r="FA15" s="56"/>
      <c r="FB15" s="56"/>
      <c r="FC15" s="56"/>
      <c r="FD15" s="56"/>
      <c r="FE15" s="56"/>
      <c r="FF15" s="56"/>
      <c r="FG15" s="56"/>
      <c r="FH15" s="56"/>
      <c r="FI15" s="56"/>
      <c r="FJ15" s="56"/>
      <c r="FK15" s="56"/>
      <c r="FL15" s="56"/>
      <c r="FM15" s="56"/>
      <c r="FN15" s="56"/>
      <c r="FO15" s="56"/>
      <c r="FP15" s="56"/>
      <c r="FQ15" s="56"/>
      <c r="FR15" s="56"/>
      <c r="FS15" s="56"/>
      <c r="FT15" s="56"/>
      <c r="FU15" s="56"/>
      <c r="FV15" s="56"/>
      <c r="FW15" s="56"/>
      <c r="FX15" s="56"/>
      <c r="FY15" s="56"/>
      <c r="FZ15" s="56"/>
      <c r="GA15" s="56"/>
      <c r="GB15" s="56"/>
      <c r="GC15" s="56"/>
      <c r="GD15" s="56"/>
      <c r="GE15" s="56"/>
      <c r="GF15" s="56"/>
      <c r="GG15" s="56"/>
      <c r="GH15" s="56"/>
      <c r="GI15" s="56"/>
      <c r="GJ15" s="56"/>
      <c r="GK15" s="56"/>
      <c r="GL15" s="56"/>
      <c r="GM15" s="56"/>
      <c r="GN15" s="56"/>
      <c r="GO15" s="56"/>
      <c r="GP15" s="56"/>
      <c r="GQ15" s="56"/>
      <c r="GR15" s="56"/>
      <c r="GS15" s="56"/>
      <c r="GT15" s="56"/>
      <c r="GU15" s="56"/>
      <c r="GV15" s="56"/>
      <c r="GW15" s="56"/>
      <c r="GX15" s="56"/>
      <c r="GY15" s="56"/>
      <c r="GZ15" s="56"/>
      <c r="HA15" s="56"/>
      <c r="HB15" s="56"/>
      <c r="HC15" s="56"/>
      <c r="HD15" s="56"/>
      <c r="HE15" s="56"/>
      <c r="HF15" s="56"/>
      <c r="HG15" s="56"/>
      <c r="HH15" s="56"/>
      <c r="HI15" s="56"/>
      <c r="HJ15" s="56"/>
      <c r="HK15" s="56"/>
      <c r="HL15" s="56"/>
      <c r="HM15" s="56"/>
      <c r="HN15" s="56"/>
      <c r="HO15" s="56"/>
      <c r="HP15" s="56"/>
      <c r="HQ15" s="56"/>
      <c r="HR15" s="56"/>
      <c r="HS15" s="56"/>
      <c r="HT15" s="56"/>
      <c r="HU15" s="56"/>
      <c r="HV15" s="56"/>
    </row>
    <row r="16" spans="2:230" s="57" customFormat="1" ht="15.75">
      <c r="B16" s="90"/>
      <c r="C16" s="91"/>
      <c r="D16" s="92"/>
      <c r="E16" s="89"/>
      <c r="F16" s="89"/>
      <c r="G16" s="89">
        <v>2.7777777770000001E-2</v>
      </c>
      <c r="H16" s="89">
        <v>2.7777777770000001E-2</v>
      </c>
      <c r="I16" s="89">
        <v>2.7777777770000001E-2</v>
      </c>
      <c r="J16" s="89">
        <v>2.7777777770000001E-2</v>
      </c>
      <c r="K16" s="89">
        <v>2.7777777770000001E-2</v>
      </c>
      <c r="L16" s="89">
        <v>2.7777777770000001E-2</v>
      </c>
      <c r="M16" s="89">
        <v>2.7777777770000001E-2</v>
      </c>
      <c r="N16" s="89">
        <v>2.7777777770000001E-2</v>
      </c>
      <c r="O16" s="89">
        <v>2.7777777770000001E-2</v>
      </c>
      <c r="P16" s="89">
        <v>2.7777777770000001E-2</v>
      </c>
      <c r="Q16" s="89">
        <v>2.7777777770000001E-2</v>
      </c>
      <c r="R16" s="89">
        <v>2.7777777770000001E-2</v>
      </c>
      <c r="S16" s="89">
        <v>2.7777777770000001E-2</v>
      </c>
      <c r="T16" s="89">
        <v>2.7777777770000001E-2</v>
      </c>
      <c r="U16" s="89">
        <v>2.7777777770000001E-2</v>
      </c>
      <c r="V16" s="89">
        <v>2.7777777770000001E-2</v>
      </c>
      <c r="W16" s="89">
        <v>2.7777777770000001E-2</v>
      </c>
      <c r="X16" s="89">
        <v>2.7777777770000001E-2</v>
      </c>
      <c r="Y16" s="89">
        <v>2.7777777770000001E-2</v>
      </c>
      <c r="Z16" s="89">
        <v>2.7777777770000001E-2</v>
      </c>
      <c r="AA16" s="89">
        <v>2.7777777770000001E-2</v>
      </c>
      <c r="AB16" s="89">
        <v>2.7777777770000001E-2</v>
      </c>
      <c r="AC16" s="89">
        <v>2.7777777770000001E-2</v>
      </c>
      <c r="AD16" s="89">
        <v>2.7777777770000001E-2</v>
      </c>
      <c r="AE16" s="89">
        <v>2.7777777770000001E-2</v>
      </c>
      <c r="AF16" s="89">
        <v>2.7777777770000001E-2</v>
      </c>
      <c r="AG16" s="89">
        <v>2.7777777770000001E-2</v>
      </c>
      <c r="AH16" s="89">
        <v>2.7777777770000001E-2</v>
      </c>
      <c r="AI16" s="89">
        <v>2.7777777770000001E-2</v>
      </c>
      <c r="AJ16" s="89">
        <v>2.7777777770000001E-2</v>
      </c>
      <c r="AK16" s="89">
        <v>2.7777777770000001E-2</v>
      </c>
      <c r="AL16" s="89">
        <v>2.7777777770000001E-2</v>
      </c>
      <c r="AM16" s="89">
        <v>2.7777777770000001E-2</v>
      </c>
      <c r="AN16" s="89">
        <v>2.7777777770000001E-2</v>
      </c>
      <c r="AO16" s="89">
        <v>2.7777777770000001E-2</v>
      </c>
      <c r="AP16" s="89">
        <v>2.7777777770000001E-2</v>
      </c>
      <c r="AQ16" s="55">
        <f>SUM(E16:AP16)</f>
        <v>0.99999999972000031</v>
      </c>
      <c r="AR16" s="15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56"/>
      <c r="CI16" s="56"/>
      <c r="CJ16" s="56"/>
      <c r="CK16" s="56"/>
      <c r="CL16" s="56"/>
      <c r="CM16" s="56"/>
      <c r="CN16" s="56"/>
      <c r="CO16" s="56"/>
      <c r="CP16" s="56"/>
      <c r="CQ16" s="56"/>
      <c r="CR16" s="56"/>
      <c r="CS16" s="56"/>
      <c r="CT16" s="56"/>
      <c r="CU16" s="56"/>
      <c r="CV16" s="56"/>
      <c r="CW16" s="56"/>
      <c r="CX16" s="56"/>
      <c r="CY16" s="56"/>
      <c r="CZ16" s="56"/>
      <c r="DA16" s="56"/>
      <c r="DB16" s="56"/>
      <c r="DC16" s="56"/>
      <c r="DD16" s="56"/>
      <c r="DE16" s="56"/>
      <c r="DF16" s="56"/>
      <c r="DG16" s="56"/>
      <c r="DH16" s="56"/>
      <c r="DI16" s="56"/>
      <c r="DJ16" s="56"/>
      <c r="DK16" s="56"/>
      <c r="DL16" s="56"/>
      <c r="DM16" s="56"/>
      <c r="DN16" s="56"/>
      <c r="DO16" s="56"/>
      <c r="DP16" s="56"/>
      <c r="DQ16" s="56"/>
      <c r="DR16" s="56"/>
      <c r="DS16" s="56"/>
      <c r="DT16" s="56"/>
      <c r="DU16" s="56"/>
      <c r="DV16" s="56"/>
      <c r="DW16" s="56"/>
      <c r="DX16" s="56"/>
      <c r="DY16" s="56"/>
      <c r="DZ16" s="56"/>
      <c r="EA16" s="56"/>
      <c r="EB16" s="56"/>
      <c r="EC16" s="56"/>
      <c r="ED16" s="56"/>
      <c r="EE16" s="56"/>
      <c r="EF16" s="56"/>
      <c r="EG16" s="56"/>
      <c r="EH16" s="56"/>
      <c r="EI16" s="56"/>
      <c r="EJ16" s="56"/>
      <c r="EK16" s="56"/>
      <c r="EL16" s="56"/>
      <c r="EM16" s="56"/>
      <c r="EN16" s="56"/>
      <c r="EO16" s="56"/>
      <c r="EP16" s="56"/>
      <c r="EQ16" s="56"/>
      <c r="ER16" s="56"/>
      <c r="ES16" s="56"/>
      <c r="ET16" s="56"/>
      <c r="EU16" s="56"/>
      <c r="EV16" s="56"/>
      <c r="EW16" s="56"/>
      <c r="EX16" s="56"/>
      <c r="EY16" s="56"/>
      <c r="EZ16" s="56"/>
      <c r="FA16" s="56"/>
      <c r="FB16" s="56"/>
      <c r="FC16" s="56"/>
      <c r="FD16" s="56"/>
      <c r="FE16" s="56"/>
      <c r="FF16" s="56"/>
      <c r="FG16" s="56"/>
      <c r="FH16" s="56"/>
      <c r="FI16" s="56"/>
      <c r="FJ16" s="56"/>
      <c r="FK16" s="56"/>
      <c r="FL16" s="56"/>
      <c r="FM16" s="56"/>
      <c r="FN16" s="56"/>
      <c r="FO16" s="56"/>
      <c r="FP16" s="56"/>
      <c r="FQ16" s="56"/>
      <c r="FR16" s="56"/>
      <c r="FS16" s="56"/>
      <c r="FT16" s="56"/>
      <c r="FU16" s="56"/>
      <c r="FV16" s="56"/>
      <c r="FW16" s="56"/>
      <c r="FX16" s="56"/>
      <c r="FY16" s="56"/>
      <c r="FZ16" s="56"/>
      <c r="GA16" s="56"/>
      <c r="GB16" s="56"/>
      <c r="GC16" s="56"/>
      <c r="GD16" s="56"/>
      <c r="GE16" s="56"/>
      <c r="GF16" s="56"/>
      <c r="GG16" s="56"/>
      <c r="GH16" s="56"/>
      <c r="GI16" s="56"/>
      <c r="GJ16" s="56"/>
      <c r="GK16" s="56"/>
      <c r="GL16" s="56"/>
      <c r="GM16" s="56"/>
      <c r="GN16" s="56"/>
      <c r="GO16" s="56"/>
      <c r="GP16" s="56"/>
      <c r="GQ16" s="56"/>
      <c r="GR16" s="56"/>
      <c r="GS16" s="56"/>
      <c r="GT16" s="56"/>
      <c r="GU16" s="56"/>
      <c r="GV16" s="56"/>
      <c r="GW16" s="56"/>
      <c r="GX16" s="56"/>
      <c r="GY16" s="56"/>
      <c r="GZ16" s="56"/>
      <c r="HA16" s="56"/>
      <c r="HB16" s="56"/>
      <c r="HC16" s="56"/>
      <c r="HD16" s="56"/>
      <c r="HE16" s="56"/>
      <c r="HF16" s="56"/>
      <c r="HG16" s="56"/>
      <c r="HH16" s="56"/>
      <c r="HI16" s="56"/>
      <c r="HJ16" s="56"/>
      <c r="HK16" s="56"/>
      <c r="HL16" s="56"/>
      <c r="HM16" s="56"/>
      <c r="HN16" s="56"/>
      <c r="HO16" s="56"/>
      <c r="HP16" s="56"/>
      <c r="HQ16" s="56"/>
      <c r="HR16" s="56"/>
      <c r="HS16" s="56"/>
      <c r="HT16" s="56"/>
      <c r="HU16" s="56"/>
      <c r="HV16" s="56"/>
    </row>
    <row r="17" spans="2:230" ht="15.75">
      <c r="B17" s="93" t="s">
        <v>61</v>
      </c>
      <c r="C17" s="94" t="s">
        <v>62</v>
      </c>
      <c r="D17" s="85">
        <f>[1]ORÇAMENTO!M12</f>
        <v>358109.46</v>
      </c>
      <c r="E17" s="53">
        <f>$D$17*E18</f>
        <v>19894.969801050302</v>
      </c>
      <c r="F17" s="53">
        <f t="shared" ref="F17:V17" si="2">$D$17*F18</f>
        <v>19894.969801050302</v>
      </c>
      <c r="G17" s="53">
        <f t="shared" si="2"/>
        <v>19894.969801050302</v>
      </c>
      <c r="H17" s="53">
        <f t="shared" si="2"/>
        <v>19894.969801050302</v>
      </c>
      <c r="I17" s="53">
        <f t="shared" si="2"/>
        <v>19894.969801050302</v>
      </c>
      <c r="J17" s="53">
        <f t="shared" si="2"/>
        <v>19894.969801050302</v>
      </c>
      <c r="K17" s="53">
        <f t="shared" si="2"/>
        <v>19894.969801050302</v>
      </c>
      <c r="L17" s="53">
        <f t="shared" si="2"/>
        <v>19894.969801050302</v>
      </c>
      <c r="M17" s="53">
        <f t="shared" si="2"/>
        <v>19894.969801050302</v>
      </c>
      <c r="N17" s="53">
        <f t="shared" si="2"/>
        <v>19894.969801050302</v>
      </c>
      <c r="O17" s="53">
        <f t="shared" si="2"/>
        <v>19894.969801050302</v>
      </c>
      <c r="P17" s="53">
        <f t="shared" si="2"/>
        <v>19894.969801050302</v>
      </c>
      <c r="Q17" s="53">
        <f t="shared" si="2"/>
        <v>19894.969801050302</v>
      </c>
      <c r="R17" s="53">
        <f t="shared" si="2"/>
        <v>19894.969801050302</v>
      </c>
      <c r="S17" s="53">
        <f t="shared" si="2"/>
        <v>19894.969801050302</v>
      </c>
      <c r="T17" s="53">
        <f t="shared" si="2"/>
        <v>19894.969801050302</v>
      </c>
      <c r="U17" s="53">
        <f t="shared" si="2"/>
        <v>19894.969801050302</v>
      </c>
      <c r="V17" s="53">
        <f t="shared" si="2"/>
        <v>19894.969801050302</v>
      </c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4">
        <f t="shared" ref="AQ17:AQ22" si="3">SUM(E17:V17)</f>
        <v>358109.45641890547</v>
      </c>
      <c r="AR17" s="15"/>
    </row>
    <row r="18" spans="2:230" s="57" customFormat="1" ht="15.75">
      <c r="B18" s="86"/>
      <c r="C18" s="95"/>
      <c r="D18" s="88"/>
      <c r="E18" s="58">
        <v>5.5555555E-2</v>
      </c>
      <c r="F18" s="58">
        <v>5.5555555E-2</v>
      </c>
      <c r="G18" s="58">
        <v>5.5555555E-2</v>
      </c>
      <c r="H18" s="58">
        <v>5.5555555E-2</v>
      </c>
      <c r="I18" s="58">
        <v>5.5555555E-2</v>
      </c>
      <c r="J18" s="58">
        <v>5.5555555E-2</v>
      </c>
      <c r="K18" s="58">
        <v>5.5555555E-2</v>
      </c>
      <c r="L18" s="58">
        <v>5.5555555E-2</v>
      </c>
      <c r="M18" s="58">
        <v>5.5555555E-2</v>
      </c>
      <c r="N18" s="58">
        <v>5.5555555E-2</v>
      </c>
      <c r="O18" s="58">
        <v>5.5555555E-2</v>
      </c>
      <c r="P18" s="58">
        <v>5.5555555E-2</v>
      </c>
      <c r="Q18" s="58">
        <v>5.5555555E-2</v>
      </c>
      <c r="R18" s="58">
        <v>5.5555555E-2</v>
      </c>
      <c r="S18" s="58">
        <v>5.5555555E-2</v>
      </c>
      <c r="T18" s="58">
        <v>5.5555555E-2</v>
      </c>
      <c r="U18" s="58">
        <v>5.5555555E-2</v>
      </c>
      <c r="V18" s="58">
        <v>5.5555555E-2</v>
      </c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5">
        <f t="shared" si="3"/>
        <v>0.99999998999999973</v>
      </c>
      <c r="AR18" s="15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  <c r="CK18" s="56"/>
      <c r="CL18" s="56"/>
      <c r="CM18" s="56"/>
      <c r="CN18" s="56"/>
      <c r="CO18" s="56"/>
      <c r="CP18" s="56"/>
      <c r="CQ18" s="56"/>
      <c r="CR18" s="56"/>
      <c r="CS18" s="56"/>
      <c r="CT18" s="56"/>
      <c r="CU18" s="56"/>
      <c r="CV18" s="56"/>
      <c r="CW18" s="56"/>
      <c r="CX18" s="56"/>
      <c r="CY18" s="56"/>
      <c r="CZ18" s="56"/>
      <c r="DA18" s="56"/>
      <c r="DB18" s="56"/>
      <c r="DC18" s="56"/>
      <c r="DD18" s="56"/>
      <c r="DE18" s="56"/>
      <c r="DF18" s="56"/>
      <c r="DG18" s="56"/>
      <c r="DH18" s="56"/>
      <c r="DI18" s="56"/>
      <c r="DJ18" s="56"/>
      <c r="DK18" s="56"/>
      <c r="DL18" s="56"/>
      <c r="DM18" s="56"/>
      <c r="DN18" s="56"/>
      <c r="DO18" s="56"/>
      <c r="DP18" s="56"/>
      <c r="DQ18" s="56"/>
      <c r="DR18" s="56"/>
      <c r="DS18" s="56"/>
      <c r="DT18" s="56"/>
      <c r="DU18" s="56"/>
      <c r="DV18" s="56"/>
      <c r="DW18" s="56"/>
      <c r="DX18" s="56"/>
      <c r="DY18" s="56"/>
      <c r="DZ18" s="56"/>
      <c r="EA18" s="56"/>
      <c r="EB18" s="56"/>
      <c r="EC18" s="56"/>
      <c r="ED18" s="56"/>
      <c r="EE18" s="56"/>
      <c r="EF18" s="56"/>
      <c r="EG18" s="56"/>
      <c r="EH18" s="56"/>
      <c r="EI18" s="56"/>
      <c r="EJ18" s="56"/>
      <c r="EK18" s="56"/>
      <c r="EL18" s="56"/>
      <c r="EM18" s="56"/>
      <c r="EN18" s="56"/>
      <c r="EO18" s="56"/>
      <c r="EP18" s="56"/>
      <c r="EQ18" s="56"/>
      <c r="ER18" s="56"/>
      <c r="ES18" s="56"/>
      <c r="ET18" s="56"/>
      <c r="EU18" s="56"/>
      <c r="EV18" s="56"/>
      <c r="EW18" s="56"/>
      <c r="EX18" s="56"/>
      <c r="EY18" s="56"/>
      <c r="EZ18" s="56"/>
      <c r="FA18" s="56"/>
      <c r="FB18" s="56"/>
      <c r="FC18" s="56"/>
      <c r="FD18" s="56"/>
      <c r="FE18" s="56"/>
      <c r="FF18" s="56"/>
      <c r="FG18" s="56"/>
      <c r="FH18" s="56"/>
      <c r="FI18" s="56"/>
      <c r="FJ18" s="56"/>
      <c r="FK18" s="56"/>
      <c r="FL18" s="56"/>
      <c r="FM18" s="56"/>
      <c r="FN18" s="56"/>
      <c r="FO18" s="56"/>
      <c r="FP18" s="56"/>
      <c r="FQ18" s="56"/>
      <c r="FR18" s="56"/>
      <c r="FS18" s="56"/>
      <c r="FT18" s="56"/>
      <c r="FU18" s="56"/>
      <c r="FV18" s="56"/>
      <c r="FW18" s="56"/>
      <c r="FX18" s="56"/>
      <c r="FY18" s="56"/>
      <c r="FZ18" s="56"/>
      <c r="GA18" s="56"/>
      <c r="GB18" s="56"/>
      <c r="GC18" s="56"/>
      <c r="GD18" s="56"/>
      <c r="GE18" s="56"/>
      <c r="GF18" s="56"/>
      <c r="GG18" s="56"/>
      <c r="GH18" s="56"/>
      <c r="GI18" s="56"/>
      <c r="GJ18" s="56"/>
      <c r="GK18" s="56"/>
      <c r="GL18" s="56"/>
      <c r="GM18" s="56"/>
      <c r="GN18" s="56"/>
      <c r="GO18" s="56"/>
      <c r="GP18" s="56"/>
      <c r="GQ18" s="56"/>
      <c r="GR18" s="56"/>
      <c r="GS18" s="56"/>
      <c r="GT18" s="56"/>
      <c r="GU18" s="56"/>
      <c r="GV18" s="56"/>
      <c r="GW18" s="56"/>
      <c r="GX18" s="56"/>
      <c r="GY18" s="56"/>
      <c r="GZ18" s="56"/>
      <c r="HA18" s="56"/>
      <c r="HB18" s="56"/>
      <c r="HC18" s="56"/>
      <c r="HD18" s="56"/>
      <c r="HE18" s="56"/>
      <c r="HF18" s="56"/>
      <c r="HG18" s="56"/>
      <c r="HH18" s="56"/>
      <c r="HI18" s="56"/>
      <c r="HJ18" s="56"/>
      <c r="HK18" s="56"/>
      <c r="HL18" s="56"/>
      <c r="HM18" s="56"/>
      <c r="HN18" s="56"/>
      <c r="HO18" s="56"/>
      <c r="HP18" s="56"/>
      <c r="HQ18" s="56"/>
      <c r="HR18" s="56"/>
      <c r="HS18" s="56"/>
      <c r="HT18" s="56"/>
      <c r="HU18" s="56"/>
      <c r="HV18" s="56"/>
    </row>
    <row r="19" spans="2:230" ht="15.75">
      <c r="B19" s="93" t="s">
        <v>63</v>
      </c>
      <c r="C19" s="96" t="s">
        <v>65</v>
      </c>
      <c r="D19" s="85">
        <f>[1]ORÇAMENTO!M13</f>
        <v>238739.63999999996</v>
      </c>
      <c r="E19" s="53"/>
      <c r="F19" s="53"/>
      <c r="G19" s="53">
        <f t="shared" ref="G19:V19" si="4">$D$19*G20</f>
        <v>19894.969920420117</v>
      </c>
      <c r="H19" s="53">
        <f t="shared" si="4"/>
        <v>19894.969920420117</v>
      </c>
      <c r="I19" s="53">
        <f t="shared" si="4"/>
        <v>19894.969920420117</v>
      </c>
      <c r="J19" s="53">
        <f t="shared" si="4"/>
        <v>19894.969920420117</v>
      </c>
      <c r="K19" s="53">
        <f t="shared" si="4"/>
        <v>19894.969920420117</v>
      </c>
      <c r="L19" s="53">
        <f t="shared" si="4"/>
        <v>19894.969920420117</v>
      </c>
      <c r="M19" s="53">
        <f t="shared" si="4"/>
        <v>19894.969920420117</v>
      </c>
      <c r="N19" s="53">
        <f t="shared" si="4"/>
        <v>19894.969920420117</v>
      </c>
      <c r="O19" s="53">
        <f t="shared" si="4"/>
        <v>19894.969920420117</v>
      </c>
      <c r="P19" s="53">
        <f t="shared" si="4"/>
        <v>19894.969920420117</v>
      </c>
      <c r="Q19" s="53">
        <f t="shared" si="4"/>
        <v>19894.969920420117</v>
      </c>
      <c r="R19" s="53">
        <f t="shared" si="4"/>
        <v>19894.969920420117</v>
      </c>
      <c r="S19" s="53">
        <f t="shared" si="4"/>
        <v>0</v>
      </c>
      <c r="T19" s="53">
        <f t="shared" si="4"/>
        <v>0</v>
      </c>
      <c r="U19" s="53">
        <f t="shared" si="4"/>
        <v>0</v>
      </c>
      <c r="V19" s="53">
        <f t="shared" si="4"/>
        <v>0</v>
      </c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4">
        <f t="shared" si="3"/>
        <v>238739.6390450414</v>
      </c>
      <c r="AR19" s="15"/>
    </row>
    <row r="20" spans="2:230" s="57" customFormat="1" ht="15.75">
      <c r="B20" s="86"/>
      <c r="C20" s="87"/>
      <c r="D20" s="88"/>
      <c r="E20" s="58"/>
      <c r="F20" s="58"/>
      <c r="G20" s="58">
        <v>8.3333332999999996E-2</v>
      </c>
      <c r="H20" s="58">
        <v>8.3333332999999996E-2</v>
      </c>
      <c r="I20" s="58">
        <v>8.3333332999999996E-2</v>
      </c>
      <c r="J20" s="58">
        <v>8.3333332999999996E-2</v>
      </c>
      <c r="K20" s="58">
        <v>8.3333332999999996E-2</v>
      </c>
      <c r="L20" s="58">
        <v>8.3333332999999996E-2</v>
      </c>
      <c r="M20" s="58">
        <v>8.3333332999999996E-2</v>
      </c>
      <c r="N20" s="58">
        <v>8.3333332999999996E-2</v>
      </c>
      <c r="O20" s="58">
        <v>8.3333332999999996E-2</v>
      </c>
      <c r="P20" s="58">
        <v>8.3333332999999996E-2</v>
      </c>
      <c r="Q20" s="58">
        <v>8.3333332999999996E-2</v>
      </c>
      <c r="R20" s="58">
        <v>8.3333332999999996E-2</v>
      </c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5">
        <f t="shared" si="3"/>
        <v>0.999999996</v>
      </c>
      <c r="AR20" s="15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6"/>
      <c r="BU20" s="56"/>
      <c r="BV20" s="56"/>
      <c r="BW20" s="56"/>
      <c r="BX20" s="56"/>
      <c r="BY20" s="56"/>
      <c r="BZ20" s="56"/>
      <c r="CA20" s="56"/>
      <c r="CB20" s="56"/>
      <c r="CC20" s="56"/>
      <c r="CD20" s="56"/>
      <c r="CE20" s="56"/>
      <c r="CF20" s="56"/>
      <c r="CG20" s="56"/>
      <c r="CH20" s="56"/>
      <c r="CI20" s="56"/>
      <c r="CJ20" s="56"/>
      <c r="CK20" s="56"/>
      <c r="CL20" s="56"/>
      <c r="CM20" s="56"/>
      <c r="CN20" s="56"/>
      <c r="CO20" s="56"/>
      <c r="CP20" s="56"/>
      <c r="CQ20" s="56"/>
      <c r="CR20" s="56"/>
      <c r="CS20" s="56"/>
      <c r="CT20" s="56"/>
      <c r="CU20" s="56"/>
      <c r="CV20" s="56"/>
      <c r="CW20" s="56"/>
      <c r="CX20" s="56"/>
      <c r="CY20" s="56"/>
      <c r="CZ20" s="56"/>
      <c r="DA20" s="56"/>
      <c r="DB20" s="56"/>
      <c r="DC20" s="56"/>
      <c r="DD20" s="56"/>
      <c r="DE20" s="56"/>
      <c r="DF20" s="56"/>
      <c r="DG20" s="56"/>
      <c r="DH20" s="56"/>
      <c r="DI20" s="56"/>
      <c r="DJ20" s="56"/>
      <c r="DK20" s="56"/>
      <c r="DL20" s="56"/>
      <c r="DM20" s="56"/>
      <c r="DN20" s="56"/>
      <c r="DO20" s="56"/>
      <c r="DP20" s="56"/>
      <c r="DQ20" s="56"/>
      <c r="DR20" s="56"/>
      <c r="DS20" s="56"/>
      <c r="DT20" s="56"/>
      <c r="DU20" s="56"/>
      <c r="DV20" s="56"/>
      <c r="DW20" s="56"/>
      <c r="DX20" s="56"/>
      <c r="DY20" s="56"/>
      <c r="DZ20" s="56"/>
      <c r="EA20" s="56"/>
      <c r="EB20" s="56"/>
      <c r="EC20" s="56"/>
      <c r="ED20" s="56"/>
      <c r="EE20" s="56"/>
      <c r="EF20" s="56"/>
      <c r="EG20" s="56"/>
      <c r="EH20" s="56"/>
      <c r="EI20" s="56"/>
      <c r="EJ20" s="56"/>
      <c r="EK20" s="56"/>
      <c r="EL20" s="56"/>
      <c r="EM20" s="56"/>
      <c r="EN20" s="56"/>
      <c r="EO20" s="56"/>
      <c r="EP20" s="56"/>
      <c r="EQ20" s="56"/>
      <c r="ER20" s="56"/>
      <c r="ES20" s="56"/>
      <c r="ET20" s="56"/>
      <c r="EU20" s="56"/>
      <c r="EV20" s="56"/>
      <c r="EW20" s="56"/>
      <c r="EX20" s="56"/>
      <c r="EY20" s="56"/>
      <c r="EZ20" s="56"/>
      <c r="FA20" s="56"/>
      <c r="FB20" s="56"/>
      <c r="FC20" s="56"/>
      <c r="FD20" s="56"/>
      <c r="FE20" s="56"/>
      <c r="FF20" s="56"/>
      <c r="FG20" s="56"/>
      <c r="FH20" s="56"/>
      <c r="FI20" s="56"/>
      <c r="FJ20" s="56"/>
      <c r="FK20" s="56"/>
      <c r="FL20" s="56"/>
      <c r="FM20" s="56"/>
      <c r="FN20" s="56"/>
      <c r="FO20" s="56"/>
      <c r="FP20" s="56"/>
      <c r="FQ20" s="56"/>
      <c r="FR20" s="56"/>
      <c r="FS20" s="56"/>
      <c r="FT20" s="56"/>
      <c r="FU20" s="56"/>
      <c r="FV20" s="56"/>
      <c r="FW20" s="56"/>
      <c r="FX20" s="56"/>
      <c r="FY20" s="56"/>
      <c r="FZ20" s="56"/>
      <c r="GA20" s="56"/>
      <c r="GB20" s="56"/>
      <c r="GC20" s="56"/>
      <c r="GD20" s="56"/>
      <c r="GE20" s="56"/>
      <c r="GF20" s="56"/>
      <c r="GG20" s="56"/>
      <c r="GH20" s="56"/>
      <c r="GI20" s="56"/>
      <c r="GJ20" s="56"/>
      <c r="GK20" s="56"/>
      <c r="GL20" s="56"/>
      <c r="GM20" s="56"/>
      <c r="GN20" s="56"/>
      <c r="GO20" s="56"/>
      <c r="GP20" s="56"/>
      <c r="GQ20" s="56"/>
      <c r="GR20" s="56"/>
      <c r="GS20" s="56"/>
      <c r="GT20" s="56"/>
      <c r="GU20" s="56"/>
      <c r="GV20" s="56"/>
      <c r="GW20" s="56"/>
      <c r="GX20" s="56"/>
      <c r="GY20" s="56"/>
      <c r="GZ20" s="56"/>
      <c r="HA20" s="56"/>
      <c r="HB20" s="56"/>
      <c r="HC20" s="56"/>
      <c r="HD20" s="56"/>
      <c r="HE20" s="56"/>
      <c r="HF20" s="56"/>
      <c r="HG20" s="56"/>
      <c r="HH20" s="56"/>
      <c r="HI20" s="56"/>
      <c r="HJ20" s="56"/>
      <c r="HK20" s="56"/>
      <c r="HL20" s="56"/>
      <c r="HM20" s="56"/>
      <c r="HN20" s="56"/>
      <c r="HO20" s="56"/>
      <c r="HP20" s="56"/>
      <c r="HQ20" s="56"/>
      <c r="HR20" s="56"/>
      <c r="HS20" s="56"/>
      <c r="HT20" s="56"/>
      <c r="HU20" s="56"/>
      <c r="HV20" s="56"/>
    </row>
    <row r="21" spans="2:230" ht="15.75">
      <c r="B21" s="93" t="s">
        <v>64</v>
      </c>
      <c r="C21" s="96" t="s">
        <v>66</v>
      </c>
      <c r="D21" s="97">
        <f>[1]ORÇAMENTO!M14</f>
        <v>258634.61000000002</v>
      </c>
      <c r="E21" s="53"/>
      <c r="F21" s="53"/>
      <c r="G21" s="53">
        <f t="shared" ref="G21:S21" si="5">$D$21*G22</f>
        <v>19894.969994031511</v>
      </c>
      <c r="H21" s="53">
        <f t="shared" si="5"/>
        <v>19894.969994031511</v>
      </c>
      <c r="I21" s="53">
        <f t="shared" si="5"/>
        <v>19894.969994031511</v>
      </c>
      <c r="J21" s="53">
        <f t="shared" si="5"/>
        <v>19894.969994031511</v>
      </c>
      <c r="K21" s="53">
        <f t="shared" si="5"/>
        <v>19894.969994031511</v>
      </c>
      <c r="L21" s="53">
        <f t="shared" si="5"/>
        <v>19894.969994031511</v>
      </c>
      <c r="M21" s="53">
        <f t="shared" si="5"/>
        <v>19894.969994031511</v>
      </c>
      <c r="N21" s="53">
        <f t="shared" si="5"/>
        <v>19894.969994031511</v>
      </c>
      <c r="O21" s="53">
        <f t="shared" si="5"/>
        <v>19894.969994031511</v>
      </c>
      <c r="P21" s="53">
        <f t="shared" si="5"/>
        <v>19894.969994031511</v>
      </c>
      <c r="Q21" s="53">
        <f t="shared" si="5"/>
        <v>19894.969994031511</v>
      </c>
      <c r="R21" s="53">
        <f t="shared" si="5"/>
        <v>19894.969994031511</v>
      </c>
      <c r="S21" s="53">
        <f t="shared" si="5"/>
        <v>19894.969994031511</v>
      </c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4">
        <f t="shared" si="3"/>
        <v>258634.60992240958</v>
      </c>
      <c r="AR21" s="15"/>
    </row>
    <row r="22" spans="2:230" s="57" customFormat="1" ht="15.75">
      <c r="B22" s="86"/>
      <c r="C22" s="95"/>
      <c r="D22" s="98"/>
      <c r="E22" s="58"/>
      <c r="F22" s="58"/>
      <c r="G22" s="58">
        <v>7.6923076899999998E-2</v>
      </c>
      <c r="H22" s="58">
        <v>7.6923076899999998E-2</v>
      </c>
      <c r="I22" s="58">
        <v>7.6923076899999998E-2</v>
      </c>
      <c r="J22" s="58">
        <v>7.6923076899999998E-2</v>
      </c>
      <c r="K22" s="58">
        <v>7.6923076899999998E-2</v>
      </c>
      <c r="L22" s="58">
        <v>7.6923076899999998E-2</v>
      </c>
      <c r="M22" s="58">
        <v>7.6923076899999998E-2</v>
      </c>
      <c r="N22" s="58">
        <v>7.6923076899999998E-2</v>
      </c>
      <c r="O22" s="58">
        <v>7.6923076899999998E-2</v>
      </c>
      <c r="P22" s="58">
        <v>7.6923076899999998E-2</v>
      </c>
      <c r="Q22" s="58">
        <v>7.6923076899999998E-2</v>
      </c>
      <c r="R22" s="58">
        <v>7.6923076899999998E-2</v>
      </c>
      <c r="S22" s="58">
        <v>7.6923076899999998E-2</v>
      </c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5">
        <f t="shared" si="3"/>
        <v>0.99999999969999998</v>
      </c>
      <c r="AR22" s="15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  <c r="DE22" s="56"/>
      <c r="DF22" s="56"/>
      <c r="DG22" s="56"/>
      <c r="DH22" s="56"/>
      <c r="DI22" s="56"/>
      <c r="DJ22" s="56"/>
      <c r="DK22" s="56"/>
      <c r="DL22" s="56"/>
      <c r="DM22" s="56"/>
      <c r="DN22" s="56"/>
      <c r="DO22" s="56"/>
      <c r="DP22" s="56"/>
      <c r="DQ22" s="56"/>
      <c r="DR22" s="56"/>
      <c r="DS22" s="56"/>
      <c r="DT22" s="56"/>
      <c r="DU22" s="56"/>
      <c r="DV22" s="56"/>
      <c r="DW22" s="56"/>
      <c r="DX22" s="56"/>
      <c r="DY22" s="56"/>
      <c r="DZ22" s="56"/>
      <c r="EA22" s="56"/>
      <c r="EB22" s="56"/>
      <c r="EC22" s="56"/>
      <c r="ED22" s="56"/>
      <c r="EE22" s="56"/>
      <c r="EF22" s="56"/>
      <c r="EG22" s="56"/>
      <c r="EH22" s="56"/>
      <c r="EI22" s="56"/>
      <c r="EJ22" s="56"/>
      <c r="EK22" s="56"/>
      <c r="EL22" s="56"/>
      <c r="EM22" s="56"/>
      <c r="EN22" s="56"/>
      <c r="EO22" s="56"/>
      <c r="EP22" s="56"/>
      <c r="EQ22" s="56"/>
      <c r="ER22" s="56"/>
      <c r="ES22" s="56"/>
      <c r="ET22" s="56"/>
      <c r="EU22" s="56"/>
      <c r="EV22" s="56"/>
      <c r="EW22" s="56"/>
      <c r="EX22" s="56"/>
      <c r="EY22" s="56"/>
      <c r="EZ22" s="56"/>
      <c r="FA22" s="56"/>
      <c r="FB22" s="56"/>
      <c r="FC22" s="56"/>
      <c r="FD22" s="56"/>
      <c r="FE22" s="56"/>
      <c r="FF22" s="56"/>
      <c r="FG22" s="56"/>
      <c r="FH22" s="56"/>
      <c r="FI22" s="56"/>
      <c r="FJ22" s="56"/>
      <c r="FK22" s="56"/>
      <c r="FL22" s="56"/>
      <c r="FM22" s="56"/>
      <c r="FN22" s="56"/>
      <c r="FO22" s="56"/>
      <c r="FP22" s="56"/>
      <c r="FQ22" s="56"/>
      <c r="FR22" s="56"/>
      <c r="FS22" s="56"/>
      <c r="FT22" s="56"/>
      <c r="FU22" s="56"/>
      <c r="FV22" s="56"/>
      <c r="FW22" s="56"/>
      <c r="FX22" s="56"/>
      <c r="FY22" s="56"/>
      <c r="FZ22" s="56"/>
      <c r="GA22" s="56"/>
      <c r="GB22" s="56"/>
      <c r="GC22" s="56"/>
      <c r="GD22" s="56"/>
      <c r="GE22" s="56"/>
      <c r="GF22" s="56"/>
      <c r="GG22" s="56"/>
      <c r="GH22" s="56"/>
      <c r="GI22" s="56"/>
      <c r="GJ22" s="56"/>
      <c r="GK22" s="56"/>
      <c r="GL22" s="56"/>
      <c r="GM22" s="56"/>
      <c r="GN22" s="56"/>
      <c r="GO22" s="56"/>
      <c r="GP22" s="56"/>
      <c r="GQ22" s="56"/>
      <c r="GR22" s="56"/>
      <c r="GS22" s="56"/>
      <c r="GT22" s="56"/>
      <c r="GU22" s="56"/>
      <c r="GV22" s="56"/>
      <c r="GW22" s="56"/>
      <c r="GX22" s="56"/>
      <c r="GY22" s="56"/>
      <c r="GZ22" s="56"/>
      <c r="HA22" s="56"/>
      <c r="HB22" s="56"/>
      <c r="HC22" s="56"/>
      <c r="HD22" s="56"/>
      <c r="HE22" s="56"/>
      <c r="HF22" s="56"/>
      <c r="HG22" s="56"/>
      <c r="HH22" s="56"/>
      <c r="HI22" s="56"/>
      <c r="HJ22" s="56"/>
      <c r="HK22" s="56"/>
      <c r="HL22" s="56"/>
      <c r="HM22" s="56"/>
      <c r="HN22" s="56"/>
      <c r="HO22" s="56"/>
      <c r="HP22" s="56"/>
      <c r="HQ22" s="56"/>
      <c r="HR22" s="56"/>
      <c r="HS22" s="56"/>
      <c r="HT22" s="56"/>
      <c r="HU22" s="56"/>
      <c r="HV22" s="56"/>
    </row>
    <row r="23" spans="2:230" s="57" customFormat="1" ht="15.75">
      <c r="B23" s="93" t="s">
        <v>94</v>
      </c>
      <c r="C23" s="96" t="s">
        <v>93</v>
      </c>
      <c r="D23" s="97">
        <f>[1]ORÇAMENTO!M15+[1]ORÇAMENTO!M16+[1]ORÇAMENTO!M17+[1]ORÇAMENTO!M18</f>
        <v>155401.14000000001</v>
      </c>
      <c r="E23" s="53">
        <f>$D$23*E24</f>
        <v>10360.081180038</v>
      </c>
      <c r="F23" s="53">
        <f>$D$23*F24</f>
        <v>10360.081180038</v>
      </c>
      <c r="G23" s="53">
        <f t="shared" ref="G23:S23" si="6">$D$23*G24</f>
        <v>10360.081180038</v>
      </c>
      <c r="H23" s="53">
        <f t="shared" si="6"/>
        <v>10360.081180038</v>
      </c>
      <c r="I23" s="53">
        <f t="shared" si="6"/>
        <v>10360.081180038</v>
      </c>
      <c r="J23" s="53">
        <f t="shared" si="6"/>
        <v>10360.081180038</v>
      </c>
      <c r="K23" s="53">
        <f t="shared" si="6"/>
        <v>10360.081180038</v>
      </c>
      <c r="L23" s="53">
        <f t="shared" si="6"/>
        <v>10360.081180038</v>
      </c>
      <c r="M23" s="53">
        <f t="shared" si="6"/>
        <v>10360.081180038</v>
      </c>
      <c r="N23" s="53">
        <f t="shared" si="6"/>
        <v>10360.081180038</v>
      </c>
      <c r="O23" s="53">
        <f t="shared" si="6"/>
        <v>10360.081180038</v>
      </c>
      <c r="P23" s="53">
        <f t="shared" si="6"/>
        <v>10360.081180038</v>
      </c>
      <c r="Q23" s="53">
        <f t="shared" si="6"/>
        <v>10360.081180038</v>
      </c>
      <c r="R23" s="53">
        <f t="shared" si="6"/>
        <v>10360.081180038</v>
      </c>
      <c r="S23" s="53">
        <f t="shared" si="6"/>
        <v>10360.081180038</v>
      </c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4">
        <f>SUM(E23:AN23)</f>
        <v>155401.21770057001</v>
      </c>
      <c r="AR23" s="15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  <c r="CA23" s="56"/>
      <c r="CB23" s="56"/>
      <c r="CC23" s="56"/>
      <c r="CD23" s="56"/>
      <c r="CE23" s="56"/>
      <c r="CF23" s="56"/>
      <c r="CG23" s="56"/>
      <c r="CH23" s="56"/>
      <c r="CI23" s="56"/>
      <c r="CJ23" s="56"/>
      <c r="CK23" s="56"/>
      <c r="CL23" s="56"/>
      <c r="CM23" s="56"/>
      <c r="CN23" s="56"/>
      <c r="CO23" s="56"/>
      <c r="CP23" s="56"/>
      <c r="CQ23" s="56"/>
      <c r="CR23" s="56"/>
      <c r="CS23" s="56"/>
      <c r="CT23" s="56"/>
      <c r="CU23" s="56"/>
      <c r="CV23" s="56"/>
      <c r="CW23" s="56"/>
      <c r="CX23" s="56"/>
      <c r="CY23" s="56"/>
      <c r="CZ23" s="56"/>
      <c r="DA23" s="56"/>
      <c r="DB23" s="56"/>
      <c r="DC23" s="56"/>
      <c r="DD23" s="56"/>
      <c r="DE23" s="56"/>
      <c r="DF23" s="56"/>
      <c r="DG23" s="56"/>
      <c r="DH23" s="56"/>
      <c r="DI23" s="56"/>
      <c r="DJ23" s="56"/>
      <c r="DK23" s="56"/>
      <c r="DL23" s="56"/>
      <c r="DM23" s="56"/>
      <c r="DN23" s="56"/>
      <c r="DO23" s="56"/>
      <c r="DP23" s="56"/>
      <c r="DQ23" s="56"/>
      <c r="DR23" s="56"/>
      <c r="DS23" s="56"/>
      <c r="DT23" s="56"/>
      <c r="DU23" s="56"/>
      <c r="DV23" s="56"/>
      <c r="DW23" s="56"/>
      <c r="DX23" s="56"/>
      <c r="DY23" s="56"/>
      <c r="DZ23" s="56"/>
      <c r="EA23" s="56"/>
      <c r="EB23" s="56"/>
      <c r="EC23" s="56"/>
      <c r="ED23" s="56"/>
      <c r="EE23" s="56"/>
      <c r="EF23" s="56"/>
      <c r="EG23" s="56"/>
      <c r="EH23" s="56"/>
      <c r="EI23" s="56"/>
      <c r="EJ23" s="56"/>
      <c r="EK23" s="56"/>
      <c r="EL23" s="56"/>
      <c r="EM23" s="56"/>
      <c r="EN23" s="56"/>
      <c r="EO23" s="56"/>
      <c r="EP23" s="56"/>
      <c r="EQ23" s="56"/>
      <c r="ER23" s="56"/>
      <c r="ES23" s="56"/>
      <c r="ET23" s="56"/>
      <c r="EU23" s="56"/>
      <c r="EV23" s="56"/>
      <c r="EW23" s="56"/>
      <c r="EX23" s="56"/>
      <c r="EY23" s="56"/>
      <c r="EZ23" s="56"/>
      <c r="FA23" s="56"/>
      <c r="FB23" s="56"/>
      <c r="FC23" s="56"/>
      <c r="FD23" s="56"/>
      <c r="FE23" s="56"/>
      <c r="FF23" s="56"/>
      <c r="FG23" s="56"/>
      <c r="FH23" s="56"/>
      <c r="FI23" s="56"/>
      <c r="FJ23" s="56"/>
      <c r="FK23" s="56"/>
      <c r="FL23" s="56"/>
      <c r="FM23" s="56"/>
      <c r="FN23" s="56"/>
      <c r="FO23" s="56"/>
      <c r="FP23" s="56"/>
      <c r="FQ23" s="56"/>
      <c r="FR23" s="56"/>
      <c r="FS23" s="56"/>
      <c r="FT23" s="56"/>
      <c r="FU23" s="56"/>
      <c r="FV23" s="56"/>
      <c r="FW23" s="56"/>
      <c r="FX23" s="56"/>
      <c r="FY23" s="56"/>
      <c r="FZ23" s="56"/>
      <c r="GA23" s="56"/>
      <c r="GB23" s="56"/>
      <c r="GC23" s="56"/>
      <c r="GD23" s="56"/>
      <c r="GE23" s="56"/>
      <c r="GF23" s="56"/>
      <c r="GG23" s="56"/>
      <c r="GH23" s="56"/>
      <c r="GI23" s="56"/>
      <c r="GJ23" s="56"/>
      <c r="GK23" s="56"/>
      <c r="GL23" s="56"/>
      <c r="GM23" s="56"/>
      <c r="GN23" s="56"/>
      <c r="GO23" s="56"/>
      <c r="GP23" s="56"/>
      <c r="GQ23" s="56"/>
      <c r="GR23" s="56"/>
      <c r="GS23" s="56"/>
      <c r="GT23" s="56"/>
      <c r="GU23" s="56"/>
      <c r="GV23" s="56"/>
      <c r="GW23" s="56"/>
      <c r="GX23" s="56"/>
      <c r="GY23" s="56"/>
      <c r="GZ23" s="56"/>
      <c r="HA23" s="56"/>
      <c r="HB23" s="56"/>
      <c r="HC23" s="56"/>
      <c r="HD23" s="56"/>
      <c r="HE23" s="56"/>
      <c r="HF23" s="56"/>
      <c r="HG23" s="56"/>
      <c r="HH23" s="56"/>
      <c r="HI23" s="56"/>
      <c r="HJ23" s="56"/>
      <c r="HK23" s="56"/>
      <c r="HL23" s="56"/>
      <c r="HM23" s="56"/>
      <c r="HN23" s="56"/>
      <c r="HO23" s="56"/>
      <c r="HP23" s="56"/>
      <c r="HQ23" s="56"/>
      <c r="HR23" s="56"/>
      <c r="HS23" s="56"/>
      <c r="HT23" s="56"/>
      <c r="HU23" s="56"/>
      <c r="HV23" s="56"/>
    </row>
    <row r="24" spans="2:230" s="57" customFormat="1" ht="15.75">
      <c r="B24" s="86"/>
      <c r="C24" s="95"/>
      <c r="D24" s="98"/>
      <c r="E24" s="89">
        <v>6.6666699999999995E-2</v>
      </c>
      <c r="F24" s="89">
        <v>6.6666699999999995E-2</v>
      </c>
      <c r="G24" s="89">
        <v>6.6666699999999995E-2</v>
      </c>
      <c r="H24" s="89">
        <v>6.6666699999999995E-2</v>
      </c>
      <c r="I24" s="89">
        <v>6.6666699999999995E-2</v>
      </c>
      <c r="J24" s="89">
        <v>6.6666699999999995E-2</v>
      </c>
      <c r="K24" s="89">
        <v>6.6666699999999995E-2</v>
      </c>
      <c r="L24" s="89">
        <v>6.6666699999999995E-2</v>
      </c>
      <c r="M24" s="89">
        <v>6.6666699999999995E-2</v>
      </c>
      <c r="N24" s="89">
        <v>6.6666699999999995E-2</v>
      </c>
      <c r="O24" s="89">
        <v>6.6666699999999995E-2</v>
      </c>
      <c r="P24" s="89">
        <v>6.6666699999999995E-2</v>
      </c>
      <c r="Q24" s="89">
        <v>6.6666699999999995E-2</v>
      </c>
      <c r="R24" s="89">
        <v>6.6666699999999995E-2</v>
      </c>
      <c r="S24" s="89">
        <v>6.6666699999999995E-2</v>
      </c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55">
        <f>SUM(E24:AN24)</f>
        <v>1.0000004999999996</v>
      </c>
      <c r="AR24" s="15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56"/>
      <c r="BY24" s="56"/>
      <c r="BZ24" s="56"/>
      <c r="CA24" s="56"/>
      <c r="CB24" s="56"/>
      <c r="CC24" s="56"/>
      <c r="CD24" s="56"/>
      <c r="CE24" s="56"/>
      <c r="CF24" s="56"/>
      <c r="CG24" s="56"/>
      <c r="CH24" s="56"/>
      <c r="CI24" s="56"/>
      <c r="CJ24" s="56"/>
      <c r="CK24" s="56"/>
      <c r="CL24" s="56"/>
      <c r="CM24" s="56"/>
      <c r="CN24" s="56"/>
      <c r="CO24" s="56"/>
      <c r="CP24" s="56"/>
      <c r="CQ24" s="56"/>
      <c r="CR24" s="56"/>
      <c r="CS24" s="56"/>
      <c r="CT24" s="56"/>
      <c r="CU24" s="56"/>
      <c r="CV24" s="56"/>
      <c r="CW24" s="56"/>
      <c r="CX24" s="56"/>
      <c r="CY24" s="56"/>
      <c r="CZ24" s="56"/>
      <c r="DA24" s="56"/>
      <c r="DB24" s="56"/>
      <c r="DC24" s="56"/>
      <c r="DD24" s="56"/>
      <c r="DE24" s="56"/>
      <c r="DF24" s="56"/>
      <c r="DG24" s="56"/>
      <c r="DH24" s="56"/>
      <c r="DI24" s="56"/>
      <c r="DJ24" s="56"/>
      <c r="DK24" s="56"/>
      <c r="DL24" s="56"/>
      <c r="DM24" s="56"/>
      <c r="DN24" s="56"/>
      <c r="DO24" s="56"/>
      <c r="DP24" s="56"/>
      <c r="DQ24" s="56"/>
      <c r="DR24" s="56"/>
      <c r="DS24" s="56"/>
      <c r="DT24" s="56"/>
      <c r="DU24" s="56"/>
      <c r="DV24" s="56"/>
      <c r="DW24" s="56"/>
      <c r="DX24" s="56"/>
      <c r="DY24" s="56"/>
      <c r="DZ24" s="56"/>
      <c r="EA24" s="56"/>
      <c r="EB24" s="56"/>
      <c r="EC24" s="56"/>
      <c r="ED24" s="56"/>
      <c r="EE24" s="56"/>
      <c r="EF24" s="56"/>
      <c r="EG24" s="56"/>
      <c r="EH24" s="56"/>
      <c r="EI24" s="56"/>
      <c r="EJ24" s="56"/>
      <c r="EK24" s="56"/>
      <c r="EL24" s="56"/>
      <c r="EM24" s="56"/>
      <c r="EN24" s="56"/>
      <c r="EO24" s="56"/>
      <c r="EP24" s="56"/>
      <c r="EQ24" s="56"/>
      <c r="ER24" s="56"/>
      <c r="ES24" s="56"/>
      <c r="ET24" s="56"/>
      <c r="EU24" s="56"/>
      <c r="EV24" s="56"/>
      <c r="EW24" s="56"/>
      <c r="EX24" s="56"/>
      <c r="EY24" s="56"/>
      <c r="EZ24" s="56"/>
      <c r="FA24" s="56"/>
      <c r="FB24" s="56"/>
      <c r="FC24" s="56"/>
      <c r="FD24" s="56"/>
      <c r="FE24" s="56"/>
      <c r="FF24" s="56"/>
      <c r="FG24" s="56"/>
      <c r="FH24" s="56"/>
      <c r="FI24" s="56"/>
      <c r="FJ24" s="56"/>
      <c r="FK24" s="56"/>
      <c r="FL24" s="56"/>
      <c r="FM24" s="56"/>
      <c r="FN24" s="56"/>
      <c r="FO24" s="56"/>
      <c r="FP24" s="56"/>
      <c r="FQ24" s="56"/>
      <c r="FR24" s="56"/>
      <c r="FS24" s="56"/>
      <c r="FT24" s="56"/>
      <c r="FU24" s="56"/>
      <c r="FV24" s="56"/>
      <c r="FW24" s="56"/>
      <c r="FX24" s="56"/>
      <c r="FY24" s="56"/>
      <c r="FZ24" s="56"/>
      <c r="GA24" s="56"/>
      <c r="GB24" s="56"/>
      <c r="GC24" s="56"/>
      <c r="GD24" s="56"/>
      <c r="GE24" s="56"/>
      <c r="GF24" s="56"/>
      <c r="GG24" s="56"/>
      <c r="GH24" s="56"/>
      <c r="GI24" s="56"/>
      <c r="GJ24" s="56"/>
      <c r="GK24" s="56"/>
      <c r="GL24" s="56"/>
      <c r="GM24" s="56"/>
      <c r="GN24" s="56"/>
      <c r="GO24" s="56"/>
      <c r="GP24" s="56"/>
      <c r="GQ24" s="56"/>
      <c r="GR24" s="56"/>
      <c r="GS24" s="56"/>
      <c r="GT24" s="56"/>
      <c r="GU24" s="56"/>
      <c r="GV24" s="56"/>
      <c r="GW24" s="56"/>
      <c r="GX24" s="56"/>
      <c r="GY24" s="56"/>
      <c r="GZ24" s="56"/>
      <c r="HA24" s="56"/>
      <c r="HB24" s="56"/>
      <c r="HC24" s="56"/>
      <c r="HD24" s="56"/>
      <c r="HE24" s="56"/>
      <c r="HF24" s="56"/>
      <c r="HG24" s="56"/>
      <c r="HH24" s="56"/>
      <c r="HI24" s="56"/>
      <c r="HJ24" s="56"/>
      <c r="HK24" s="56"/>
      <c r="HL24" s="56"/>
      <c r="HM24" s="56"/>
      <c r="HN24" s="56"/>
      <c r="HO24" s="56"/>
      <c r="HP24" s="56"/>
      <c r="HQ24" s="56"/>
      <c r="HR24" s="56"/>
      <c r="HS24" s="56"/>
      <c r="HT24" s="56"/>
      <c r="HU24" s="56"/>
      <c r="HV24" s="56"/>
    </row>
    <row r="25" spans="2:230" ht="17.25" customHeight="1">
      <c r="B25" s="60"/>
      <c r="C25" s="99" t="s">
        <v>67</v>
      </c>
      <c r="D25" s="100">
        <f>SUM(D13:D24)</f>
        <v>2364204.6025</v>
      </c>
      <c r="E25" s="101">
        <f>E13+E15+E17+E19+E21+E23</f>
        <v>47020.862362231346</v>
      </c>
      <c r="F25" s="101">
        <f t="shared" ref="F25:R25" si="7">F13+F15+F17+F19+F21+F23</f>
        <v>47020.862362231346</v>
      </c>
      <c r="G25" s="101">
        <f t="shared" si="7"/>
        <v>106705.77227111238</v>
      </c>
      <c r="H25" s="101">
        <f t="shared" si="7"/>
        <v>106705.77227111238</v>
      </c>
      <c r="I25" s="101">
        <f t="shared" si="7"/>
        <v>106705.77227111238</v>
      </c>
      <c r="J25" s="101">
        <f t="shared" si="7"/>
        <v>106705.77227111238</v>
      </c>
      <c r="K25" s="101">
        <f t="shared" si="7"/>
        <v>106705.77227111238</v>
      </c>
      <c r="L25" s="101">
        <f t="shared" si="7"/>
        <v>106705.77227111238</v>
      </c>
      <c r="M25" s="101">
        <f t="shared" si="7"/>
        <v>106705.77227111238</v>
      </c>
      <c r="N25" s="101">
        <f t="shared" si="7"/>
        <v>106705.77227111238</v>
      </c>
      <c r="O25" s="101">
        <f t="shared" si="7"/>
        <v>106705.77227111238</v>
      </c>
      <c r="P25" s="101">
        <f t="shared" si="7"/>
        <v>106705.77227111238</v>
      </c>
      <c r="Q25" s="101">
        <f t="shared" si="7"/>
        <v>106705.77227111238</v>
      </c>
      <c r="R25" s="101">
        <f t="shared" si="7"/>
        <v>106705.77227111238</v>
      </c>
      <c r="S25" s="101">
        <f>S13+S15+S17+S19+S21+S23</f>
        <v>86810.802350692262</v>
      </c>
      <c r="T25" s="101">
        <f t="shared" ref="T25:AP25" si="8">T13+T15+T17+T19+T21+T23</f>
        <v>56555.751176622754</v>
      </c>
      <c r="U25" s="101">
        <f t="shared" si="8"/>
        <v>56555.751176622754</v>
      </c>
      <c r="V25" s="101">
        <f t="shared" si="8"/>
        <v>56555.751176622754</v>
      </c>
      <c r="W25" s="101">
        <f t="shared" si="8"/>
        <v>36660.781375572449</v>
      </c>
      <c r="X25" s="101">
        <f t="shared" si="8"/>
        <v>36660.781375572449</v>
      </c>
      <c r="Y25" s="101">
        <f t="shared" si="8"/>
        <v>36660.781375572449</v>
      </c>
      <c r="Z25" s="101">
        <f t="shared" si="8"/>
        <v>36660.781375572449</v>
      </c>
      <c r="AA25" s="101">
        <f t="shared" si="8"/>
        <v>36660.781375572449</v>
      </c>
      <c r="AB25" s="101">
        <f t="shared" si="8"/>
        <v>36660.781375572449</v>
      </c>
      <c r="AC25" s="101">
        <f t="shared" si="8"/>
        <v>36660.781375572449</v>
      </c>
      <c r="AD25" s="101">
        <f t="shared" si="8"/>
        <v>36660.781375572449</v>
      </c>
      <c r="AE25" s="101">
        <f t="shared" si="8"/>
        <v>36660.781375572449</v>
      </c>
      <c r="AF25" s="101">
        <f t="shared" si="8"/>
        <v>36660.781375572449</v>
      </c>
      <c r="AG25" s="101">
        <f t="shared" si="8"/>
        <v>36660.781375572449</v>
      </c>
      <c r="AH25" s="101">
        <f t="shared" si="8"/>
        <v>36660.781375572449</v>
      </c>
      <c r="AI25" s="101">
        <f t="shared" si="8"/>
        <v>36660.781375572449</v>
      </c>
      <c r="AJ25" s="101">
        <f t="shared" si="8"/>
        <v>36660.781375572449</v>
      </c>
      <c r="AK25" s="101">
        <f t="shared" si="8"/>
        <v>36660.781375572449</v>
      </c>
      <c r="AL25" s="101">
        <f t="shared" si="8"/>
        <v>36660.781375572449</v>
      </c>
      <c r="AM25" s="101">
        <f>AM13+AM15+AM17+AM19+AM21+AM23</f>
        <v>36660.781375572449</v>
      </c>
      <c r="AN25" s="101">
        <f t="shared" si="8"/>
        <v>36660.781375572449</v>
      </c>
      <c r="AO25" s="101">
        <f t="shared" si="8"/>
        <v>36660.781375572449</v>
      </c>
      <c r="AP25" s="101">
        <f t="shared" si="8"/>
        <v>36660.781375572449</v>
      </c>
      <c r="AQ25" s="102"/>
    </row>
    <row r="26" spans="2:230" ht="17.25" customHeight="1">
      <c r="B26" s="60"/>
      <c r="C26" s="99" t="s">
        <v>81</v>
      </c>
      <c r="D26" s="100">
        <f>D25*D9+D25</f>
        <v>3082922.8016599999</v>
      </c>
      <c r="E26" s="100">
        <f>E25+E25*$D$9</f>
        <v>61315.204520349675</v>
      </c>
      <c r="F26" s="100">
        <f t="shared" ref="F26:Q26" si="9">F25+F25*$D$9</f>
        <v>61315.204520349675</v>
      </c>
      <c r="G26" s="100">
        <f t="shared" si="9"/>
        <v>139144.32704153055</v>
      </c>
      <c r="H26" s="100">
        <f t="shared" si="9"/>
        <v>139144.32704153055</v>
      </c>
      <c r="I26" s="100">
        <f t="shared" si="9"/>
        <v>139144.32704153055</v>
      </c>
      <c r="J26" s="100">
        <f t="shared" si="9"/>
        <v>139144.32704153055</v>
      </c>
      <c r="K26" s="100">
        <f t="shared" si="9"/>
        <v>139144.32704153055</v>
      </c>
      <c r="L26" s="100">
        <f t="shared" si="9"/>
        <v>139144.32704153055</v>
      </c>
      <c r="M26" s="100">
        <f t="shared" si="9"/>
        <v>139144.32704153055</v>
      </c>
      <c r="N26" s="100">
        <f t="shared" si="9"/>
        <v>139144.32704153055</v>
      </c>
      <c r="O26" s="100">
        <f t="shared" si="9"/>
        <v>139144.32704153055</v>
      </c>
      <c r="P26" s="100">
        <f t="shared" si="9"/>
        <v>139144.32704153055</v>
      </c>
      <c r="Q26" s="100">
        <f t="shared" si="9"/>
        <v>139144.32704153055</v>
      </c>
      <c r="R26" s="100">
        <f>R25+R25*$D$9</f>
        <v>139144.32704153055</v>
      </c>
      <c r="S26" s="100">
        <f>S25+S25*$D$9</f>
        <v>113201.28626530271</v>
      </c>
      <c r="T26" s="100">
        <f>T25+T25*$D$9</f>
        <v>73748.699534316067</v>
      </c>
      <c r="U26" s="100">
        <f t="shared" ref="U26:V26" si="10">U25+U25*$D$9</f>
        <v>73748.699534316067</v>
      </c>
      <c r="V26" s="100">
        <f t="shared" si="10"/>
        <v>73748.699534316067</v>
      </c>
      <c r="W26" s="100">
        <f>W25+W25*$D$9</f>
        <v>47805.658913746476</v>
      </c>
      <c r="X26" s="100">
        <f t="shared" ref="X26:AP26" si="11">X25+X25*$D$9</f>
        <v>47805.658913746476</v>
      </c>
      <c r="Y26" s="100">
        <f t="shared" si="11"/>
        <v>47805.658913746476</v>
      </c>
      <c r="Z26" s="100">
        <f t="shared" si="11"/>
        <v>47805.658913746476</v>
      </c>
      <c r="AA26" s="100">
        <f t="shared" si="11"/>
        <v>47805.658913746476</v>
      </c>
      <c r="AB26" s="100">
        <f t="shared" si="11"/>
        <v>47805.658913746476</v>
      </c>
      <c r="AC26" s="100">
        <f t="shared" si="11"/>
        <v>47805.658913746476</v>
      </c>
      <c r="AD26" s="100">
        <f t="shared" si="11"/>
        <v>47805.658913746476</v>
      </c>
      <c r="AE26" s="100">
        <f t="shared" si="11"/>
        <v>47805.658913746476</v>
      </c>
      <c r="AF26" s="100">
        <f t="shared" si="11"/>
        <v>47805.658913746476</v>
      </c>
      <c r="AG26" s="100">
        <f t="shared" si="11"/>
        <v>47805.658913746476</v>
      </c>
      <c r="AH26" s="100">
        <f t="shared" si="11"/>
        <v>47805.658913746476</v>
      </c>
      <c r="AI26" s="100">
        <f t="shared" si="11"/>
        <v>47805.658913746476</v>
      </c>
      <c r="AJ26" s="100">
        <f t="shared" si="11"/>
        <v>47805.658913746476</v>
      </c>
      <c r="AK26" s="100">
        <f t="shared" si="11"/>
        <v>47805.658913746476</v>
      </c>
      <c r="AL26" s="100">
        <f t="shared" si="11"/>
        <v>47805.658913746476</v>
      </c>
      <c r="AM26" s="100">
        <f t="shared" si="11"/>
        <v>47805.658913746476</v>
      </c>
      <c r="AN26" s="100">
        <f t="shared" si="11"/>
        <v>47805.658913746476</v>
      </c>
      <c r="AO26" s="100">
        <f t="shared" si="11"/>
        <v>47805.658913746476</v>
      </c>
      <c r="AP26" s="100">
        <f t="shared" si="11"/>
        <v>47805.658913746476</v>
      </c>
      <c r="AQ26" s="61"/>
    </row>
    <row r="27" spans="2:230" ht="23.45" customHeight="1" thickBot="1">
      <c r="B27" s="62"/>
      <c r="C27" s="63"/>
      <c r="D27" s="64"/>
      <c r="E27" s="65">
        <f>E26/$D$26</f>
        <v>1.9888660360659859E-2</v>
      </c>
      <c r="F27" s="65">
        <f>F26/$D$26</f>
        <v>1.9888660360659859E-2</v>
      </c>
      <c r="G27" s="65">
        <f>G26/D26</f>
        <v>4.5133899222714324E-2</v>
      </c>
      <c r="H27" s="65">
        <f t="shared" ref="H27:V27" si="12">H26/$D$26</f>
        <v>4.5133899222714324E-2</v>
      </c>
      <c r="I27" s="65">
        <f t="shared" si="12"/>
        <v>4.5133899222714324E-2</v>
      </c>
      <c r="J27" s="65">
        <f t="shared" si="12"/>
        <v>4.5133899222714324E-2</v>
      </c>
      <c r="K27" s="65">
        <f t="shared" si="12"/>
        <v>4.5133899222714324E-2</v>
      </c>
      <c r="L27" s="65">
        <f t="shared" si="12"/>
        <v>4.5133899222714324E-2</v>
      </c>
      <c r="M27" s="65">
        <f t="shared" si="12"/>
        <v>4.5133899222714324E-2</v>
      </c>
      <c r="N27" s="65">
        <f t="shared" si="12"/>
        <v>4.5133899222714324E-2</v>
      </c>
      <c r="O27" s="65">
        <f t="shared" si="12"/>
        <v>4.5133899222714324E-2</v>
      </c>
      <c r="P27" s="65">
        <f t="shared" si="12"/>
        <v>4.5133899222714324E-2</v>
      </c>
      <c r="Q27" s="65">
        <f t="shared" si="12"/>
        <v>4.5133899222714324E-2</v>
      </c>
      <c r="R27" s="65">
        <f t="shared" si="12"/>
        <v>4.5133899222714324E-2</v>
      </c>
      <c r="S27" s="65">
        <f t="shared" si="12"/>
        <v>3.6718819622842805E-2</v>
      </c>
      <c r="T27" s="65">
        <f t="shared" si="12"/>
        <v>2.3921682208392008E-2</v>
      </c>
      <c r="U27" s="65">
        <f t="shared" si="12"/>
        <v>2.3921682208392008E-2</v>
      </c>
      <c r="V27" s="65">
        <f t="shared" si="12"/>
        <v>2.3921682208392008E-2</v>
      </c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6"/>
    </row>
    <row r="30" spans="2:230" ht="12.75" customHeight="1">
      <c r="G30" s="15"/>
    </row>
  </sheetData>
  <conditionalFormatting sqref="E13:AP25">
    <cfRule type="cellIs" dxfId="0" priority="1" stopIfTrue="1" operator="notEqual">
      <formula>0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3:K17"/>
  <sheetViews>
    <sheetView workbookViewId="0">
      <selection activeCell="J11" sqref="J11"/>
    </sheetView>
  </sheetViews>
  <sheetFormatPr defaultRowHeight="15"/>
  <cols>
    <col min="3" max="3" width="13.7109375" customWidth="1"/>
    <col min="4" max="4" width="36.5703125" customWidth="1"/>
    <col min="5" max="5" width="18.28515625" customWidth="1"/>
    <col min="6" max="6" width="12.140625" customWidth="1"/>
    <col min="7" max="7" width="13.85546875" customWidth="1"/>
    <col min="8" max="8" width="13.7109375" customWidth="1"/>
    <col min="9" max="9" width="15.5703125" customWidth="1"/>
    <col min="11" max="11" width="12.28515625" customWidth="1"/>
    <col min="12" max="12" width="16.7109375" customWidth="1"/>
  </cols>
  <sheetData>
    <row r="3" spans="3:11">
      <c r="C3" s="145" t="s">
        <v>104</v>
      </c>
      <c r="D3" s="145"/>
      <c r="E3" s="145"/>
      <c r="F3" s="149"/>
      <c r="G3" s="149"/>
      <c r="H3" s="149"/>
    </row>
    <row r="4" spans="3:11">
      <c r="C4" s="69"/>
      <c r="D4" s="69"/>
      <c r="E4" s="69"/>
      <c r="F4" s="74"/>
      <c r="G4" s="74"/>
      <c r="H4" s="74"/>
    </row>
    <row r="5" spans="3:11" ht="30">
      <c r="C5" s="70" t="s">
        <v>100</v>
      </c>
      <c r="D5" s="70" t="s">
        <v>70</v>
      </c>
      <c r="E5" s="70" t="s">
        <v>71</v>
      </c>
      <c r="F5" s="70" t="s">
        <v>77</v>
      </c>
      <c r="G5" s="70" t="s">
        <v>72</v>
      </c>
      <c r="H5" s="70" t="s">
        <v>6</v>
      </c>
    </row>
    <row r="6" spans="3:11" ht="30" customHeight="1">
      <c r="C6" s="6" t="s">
        <v>101</v>
      </c>
      <c r="D6" s="7" t="s">
        <v>105</v>
      </c>
      <c r="E6" s="77" t="s">
        <v>96</v>
      </c>
      <c r="F6" s="68" t="s">
        <v>76</v>
      </c>
      <c r="G6" s="76">
        <v>0.25</v>
      </c>
      <c r="H6" s="150">
        <v>1</v>
      </c>
      <c r="I6" s="5"/>
      <c r="J6" s="119"/>
      <c r="K6" s="82"/>
    </row>
    <row r="7" spans="3:11" ht="30" customHeight="1">
      <c r="C7" s="6" t="s">
        <v>101</v>
      </c>
      <c r="D7" s="7" t="s">
        <v>105</v>
      </c>
      <c r="E7" s="77" t="s">
        <v>97</v>
      </c>
      <c r="F7" s="68" t="s">
        <v>76</v>
      </c>
      <c r="G7" s="76">
        <v>0.25</v>
      </c>
      <c r="H7" s="151"/>
      <c r="I7" s="5"/>
      <c r="J7" s="119"/>
      <c r="K7" s="82"/>
    </row>
    <row r="8" spans="3:11" ht="30" customHeight="1">
      <c r="C8" s="6" t="s">
        <v>101</v>
      </c>
      <c r="D8" s="7" t="s">
        <v>105</v>
      </c>
      <c r="E8" s="77" t="s">
        <v>98</v>
      </c>
      <c r="F8" s="68" t="s">
        <v>76</v>
      </c>
      <c r="G8" s="76">
        <v>0.25</v>
      </c>
      <c r="H8" s="151"/>
      <c r="I8" s="5"/>
      <c r="J8" s="119"/>
      <c r="K8" s="82"/>
    </row>
    <row r="9" spans="3:11" ht="30" customHeight="1">
      <c r="C9" s="6" t="s">
        <v>101</v>
      </c>
      <c r="D9" s="7" t="s">
        <v>105</v>
      </c>
      <c r="E9" s="77" t="s">
        <v>99</v>
      </c>
      <c r="F9" s="68" t="s">
        <v>76</v>
      </c>
      <c r="G9" s="76">
        <v>0.25</v>
      </c>
      <c r="H9" s="152"/>
      <c r="I9" s="5"/>
      <c r="J9" s="119"/>
      <c r="K9" s="82"/>
    </row>
    <row r="10" spans="3:11" ht="30">
      <c r="C10" s="109" t="s">
        <v>102</v>
      </c>
      <c r="D10" s="111" t="s">
        <v>106</v>
      </c>
      <c r="E10" s="112" t="s">
        <v>96</v>
      </c>
      <c r="F10" s="129" t="s">
        <v>82</v>
      </c>
      <c r="G10" s="114">
        <v>1</v>
      </c>
      <c r="H10" s="114">
        <v>1</v>
      </c>
    </row>
    <row r="11" spans="3:11" ht="30">
      <c r="C11" s="109" t="s">
        <v>102</v>
      </c>
      <c r="D11" s="111" t="s">
        <v>106</v>
      </c>
      <c r="E11" s="112" t="s">
        <v>97</v>
      </c>
      <c r="F11" s="129" t="s">
        <v>82</v>
      </c>
      <c r="G11" s="114">
        <v>1</v>
      </c>
      <c r="H11" s="114">
        <v>1</v>
      </c>
    </row>
    <row r="12" spans="3:11" ht="30">
      <c r="C12" s="109" t="s">
        <v>102</v>
      </c>
      <c r="D12" s="111" t="s">
        <v>106</v>
      </c>
      <c r="E12" s="112" t="s">
        <v>98</v>
      </c>
      <c r="F12" s="129" t="s">
        <v>82</v>
      </c>
      <c r="G12" s="114">
        <v>1</v>
      </c>
      <c r="H12" s="114">
        <v>1</v>
      </c>
    </row>
    <row r="13" spans="3:11" ht="30">
      <c r="C13" s="109" t="s">
        <v>102</v>
      </c>
      <c r="D13" s="111" t="s">
        <v>106</v>
      </c>
      <c r="E13" s="112" t="s">
        <v>99</v>
      </c>
      <c r="F13" s="129" t="s">
        <v>82</v>
      </c>
      <c r="G13" s="114">
        <v>1</v>
      </c>
      <c r="H13" s="114">
        <v>1</v>
      </c>
    </row>
    <row r="14" spans="3:11" ht="30">
      <c r="C14" s="6" t="s">
        <v>103</v>
      </c>
      <c r="D14" s="7" t="s">
        <v>107</v>
      </c>
      <c r="E14" s="77" t="s">
        <v>96</v>
      </c>
      <c r="F14" s="81" t="s">
        <v>89</v>
      </c>
      <c r="G14" s="78">
        <v>0.25</v>
      </c>
      <c r="H14" s="150">
        <v>1</v>
      </c>
    </row>
    <row r="15" spans="3:11" ht="30">
      <c r="C15" s="6" t="s">
        <v>103</v>
      </c>
      <c r="D15" s="7" t="s">
        <v>107</v>
      </c>
      <c r="E15" s="77" t="s">
        <v>97</v>
      </c>
      <c r="F15" s="81" t="s">
        <v>89</v>
      </c>
      <c r="G15" s="78">
        <v>0.25</v>
      </c>
      <c r="H15" s="151"/>
    </row>
    <row r="16" spans="3:11" ht="30">
      <c r="C16" s="6" t="s">
        <v>103</v>
      </c>
      <c r="D16" s="7" t="s">
        <v>107</v>
      </c>
      <c r="E16" s="77" t="s">
        <v>98</v>
      </c>
      <c r="F16" s="81" t="s">
        <v>89</v>
      </c>
      <c r="G16" s="78">
        <v>0.25</v>
      </c>
      <c r="H16" s="151"/>
    </row>
    <row r="17" spans="3:8" ht="30">
      <c r="C17" s="6" t="s">
        <v>103</v>
      </c>
      <c r="D17" s="7" t="s">
        <v>107</v>
      </c>
      <c r="E17" s="77" t="s">
        <v>99</v>
      </c>
      <c r="F17" s="81" t="s">
        <v>89</v>
      </c>
      <c r="G17" s="78">
        <v>0.25</v>
      </c>
      <c r="H17" s="152"/>
    </row>
  </sheetData>
  <mergeCells count="3">
    <mergeCell ref="C3:H3"/>
    <mergeCell ref="H6:H9"/>
    <mergeCell ref="H14:H1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ORÇAMENTO</vt:lpstr>
      <vt:lpstr>COMPOSIÇÕES</vt:lpstr>
      <vt:lpstr>CRONOGRAMA</vt:lpstr>
      <vt:lpstr>QUADRO OCUPAÇÕES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Andre Barreira Monteiro</dc:creator>
  <cp:lastModifiedBy>nbezerra</cp:lastModifiedBy>
  <cp:lastPrinted>2021-11-30T20:57:43Z</cp:lastPrinted>
  <dcterms:created xsi:type="dcterms:W3CDTF">2021-11-30T20:12:08Z</dcterms:created>
  <dcterms:modified xsi:type="dcterms:W3CDTF">2022-04-29T14:06:30Z</dcterms:modified>
</cp:coreProperties>
</file>